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2011" sheetId="1" r:id="rId1"/>
    <sheet name="Earnings 2010" sheetId="2" r:id="rId2"/>
    <sheet name="Earnings 2009" sheetId="3" r:id="rId3"/>
    <sheet name="Earnings 2008" sheetId="4" r:id="rId4"/>
    <sheet name="2008 Budget Planning" sheetId="5" r:id="rId5"/>
    <sheet name="200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<sst xmlns="http://schemas.openxmlformats.org/spreadsheetml/2006/main" count="363" uniqueCount="195">
  <si>
    <t>Total</t>
  </si>
  <si>
    <t>Date</t>
  </si>
  <si>
    <t>Home</t>
  </si>
  <si>
    <t>Closing Price</t>
  </si>
  <si>
    <t>Com</t>
  </si>
  <si>
    <t>Split</t>
  </si>
  <si>
    <t>GCI</t>
  </si>
  <si>
    <t>Take Home</t>
  </si>
  <si>
    <t>My Spl</t>
  </si>
  <si>
    <t>Off Splt</t>
  </si>
  <si>
    <t>KW</t>
  </si>
  <si>
    <t xml:space="preserve">Owed - </t>
  </si>
  <si>
    <t>Phil Paid</t>
  </si>
  <si>
    <t>Phil</t>
  </si>
  <si>
    <t>CP</t>
  </si>
  <si>
    <t>Off Spl</t>
  </si>
  <si>
    <t>Owed-</t>
  </si>
  <si>
    <t>Phil Poten</t>
  </si>
  <si>
    <t>Potential Sales in Progress</t>
  </si>
  <si>
    <t>Closed 2006</t>
  </si>
  <si>
    <t>33 E Cedar</t>
  </si>
  <si>
    <t>1800 Roscoe</t>
  </si>
  <si>
    <t>842 Fairfield</t>
  </si>
  <si>
    <t>5612 Lasalle</t>
  </si>
  <si>
    <t>4144 Sheridan</t>
  </si>
  <si>
    <t>Wellington</t>
  </si>
  <si>
    <t>Oakley</t>
  </si>
  <si>
    <t>Wells 805</t>
  </si>
  <si>
    <t>2943 Lincoln</t>
  </si>
  <si>
    <t>6024 Damen</t>
  </si>
  <si>
    <t>Huntley</t>
  </si>
  <si>
    <t>Eastwood</t>
  </si>
  <si>
    <t>Harper</t>
  </si>
  <si>
    <t>John &amp; Matt List</t>
  </si>
  <si>
    <t>John &amp; Matt Buy</t>
  </si>
  <si>
    <t>Neil V</t>
  </si>
  <si>
    <t>Total GCI</t>
  </si>
  <si>
    <t>Cobb</t>
  </si>
  <si>
    <t>Sego Sale</t>
  </si>
  <si>
    <t>Sego Purchase</t>
  </si>
  <si>
    <t>May</t>
  </si>
  <si>
    <t>June</t>
  </si>
  <si>
    <t>May 1st</t>
  </si>
  <si>
    <t>6969 Ashland</t>
  </si>
  <si>
    <t>8737 Colfax</t>
  </si>
  <si>
    <t>Sego Purhcase</t>
  </si>
  <si>
    <t>Cobb Purchase</t>
  </si>
  <si>
    <t>Vendrekin Purchase</t>
  </si>
  <si>
    <t>Klise List</t>
  </si>
  <si>
    <t>Sego List</t>
  </si>
  <si>
    <t>Womack Purchase</t>
  </si>
  <si>
    <t>Colson List</t>
  </si>
  <si>
    <t>Proposed Closing Based on Currrent Clients in Process</t>
  </si>
  <si>
    <t>Referrals</t>
  </si>
  <si>
    <t>Referral 1</t>
  </si>
  <si>
    <t>Referral 2</t>
  </si>
  <si>
    <t>Referral 3</t>
  </si>
  <si>
    <t>Referral 4</t>
  </si>
  <si>
    <t>Short Sale</t>
  </si>
  <si>
    <t>1st Q List</t>
  </si>
  <si>
    <t>2nd Q List</t>
  </si>
  <si>
    <t>3rd Q List</t>
  </si>
  <si>
    <t>4th Q List</t>
  </si>
  <si>
    <t>5701 Seridan #17F</t>
  </si>
  <si>
    <t>170 W Polk St #804</t>
  </si>
  <si>
    <t>8408 Escanaba</t>
  </si>
  <si>
    <t>1445 W Farragut</t>
  </si>
  <si>
    <t xml:space="preserve">May 1st </t>
  </si>
  <si>
    <t>Closing Schedule</t>
  </si>
  <si>
    <t>Toatal</t>
  </si>
  <si>
    <t>655 W Iriving Park Rental</t>
  </si>
  <si>
    <t>63 E 68th St</t>
  </si>
  <si>
    <t>Flat</t>
  </si>
  <si>
    <t>5330 S May</t>
  </si>
  <si>
    <t xml:space="preserve">4950 Marine </t>
  </si>
  <si>
    <t>Potential Buyers</t>
  </si>
  <si>
    <t>Muriel Mayes</t>
  </si>
  <si>
    <t>2936 N Lincoln</t>
  </si>
  <si>
    <t>Balonick</t>
  </si>
  <si>
    <t>6969 N Ashland #103</t>
  </si>
  <si>
    <t>7463 N Seeley Ave #2</t>
  </si>
  <si>
    <t>411 E 60th St</t>
  </si>
  <si>
    <t>LaValle</t>
  </si>
  <si>
    <t>Whitney</t>
  </si>
  <si>
    <t>Abston</t>
  </si>
  <si>
    <t>Des Grossiler</t>
  </si>
  <si>
    <t>Eberle</t>
  </si>
  <si>
    <t>Beth &amp; Kris</t>
  </si>
  <si>
    <t>Harris-Newon</t>
  </si>
  <si>
    <t>Lost job, unemployed</t>
  </si>
  <si>
    <t>rental 800 S Wells</t>
  </si>
  <si>
    <t>NA</t>
  </si>
  <si>
    <t>107 156th St, Calumet City</t>
  </si>
  <si>
    <t>18320 Robin LN D3</t>
  </si>
  <si>
    <t>23 N Aberdeen</t>
  </si>
  <si>
    <t>Renters</t>
  </si>
  <si>
    <t>Curcio</t>
  </si>
  <si>
    <t>2520 S Oakley #407</t>
  </si>
  <si>
    <t>Josh Balonick</t>
  </si>
  <si>
    <t>Crane Construction</t>
  </si>
  <si>
    <t>6969 Ashland #203</t>
  </si>
  <si>
    <t>Referral Split</t>
  </si>
  <si>
    <t xml:space="preserve">Paid </t>
  </si>
  <si>
    <t>655 W Irving Park</t>
  </si>
  <si>
    <t>4047 N Clark St #D</t>
  </si>
  <si>
    <t>Cartwright</t>
  </si>
  <si>
    <t>Keating &amp; Assocaites</t>
  </si>
  <si>
    <t>1322 Huron #4N</t>
  </si>
  <si>
    <t>900 Kingsbury #869</t>
  </si>
  <si>
    <t xml:space="preserve">      </t>
  </si>
  <si>
    <t>1555 N Sandburg</t>
  </si>
  <si>
    <t xml:space="preserve">        </t>
  </si>
  <si>
    <t>1651 W Olive St</t>
  </si>
  <si>
    <t>4715 Racine</t>
  </si>
  <si>
    <t>15 S Throop #407</t>
  </si>
  <si>
    <t>Closing checklist</t>
  </si>
  <si>
    <t>Contract</t>
  </si>
  <si>
    <t>A/I</t>
  </si>
  <si>
    <t>Inspection</t>
  </si>
  <si>
    <t>Final Earnest</t>
  </si>
  <si>
    <t>Mort Cont</t>
  </si>
  <si>
    <t>Brokers statement</t>
  </si>
  <si>
    <t>Closing Scheduled</t>
  </si>
  <si>
    <t>Final Walk-thru</t>
  </si>
  <si>
    <t>Closing</t>
  </si>
  <si>
    <t>Stephens</t>
  </si>
  <si>
    <t>yes</t>
  </si>
  <si>
    <t>Yes</t>
  </si>
  <si>
    <t>5PMN 8-30-09</t>
  </si>
  <si>
    <t>5PM 8-26-09</t>
  </si>
  <si>
    <t>De Leon</t>
  </si>
  <si>
    <t>Cassell</t>
  </si>
  <si>
    <t>Simon-Brusa</t>
  </si>
  <si>
    <t>Brusa</t>
  </si>
  <si>
    <t>O'Donnell</t>
  </si>
  <si>
    <t>Potential Production</t>
  </si>
  <si>
    <t>Abushka</t>
  </si>
  <si>
    <t>Bandy</t>
  </si>
  <si>
    <t>821 Taylor Ave, Oak Park</t>
  </si>
  <si>
    <t>Dalton/Hayden</t>
  </si>
  <si>
    <t>1040 Paulina</t>
  </si>
  <si>
    <t>Wilsky</t>
  </si>
  <si>
    <t>Colson</t>
  </si>
  <si>
    <t>Hinkhouse</t>
  </si>
  <si>
    <t>Serrano</t>
  </si>
  <si>
    <t>Sarver Referral</t>
  </si>
  <si>
    <t>Whitesell referral</t>
  </si>
  <si>
    <t>Beginning Bal</t>
  </si>
  <si>
    <t>Clark</t>
  </si>
  <si>
    <t>1830 Sunchase Ct</t>
  </si>
  <si>
    <t xml:space="preserve">Clark </t>
  </si>
  <si>
    <t>Purchase</t>
  </si>
  <si>
    <t>Eklund</t>
  </si>
  <si>
    <t>Brother</t>
  </si>
  <si>
    <t xml:space="preserve">Potential Production </t>
  </si>
  <si>
    <t>Harris</t>
  </si>
  <si>
    <t>buy</t>
  </si>
  <si>
    <t>Totals</t>
  </si>
  <si>
    <t>% Paid</t>
  </si>
  <si>
    <t>McCarthy</t>
  </si>
  <si>
    <t>2450 Old Pine Tr/Williams</t>
  </si>
  <si>
    <t>222 S Racine/Wilsky</t>
  </si>
  <si>
    <t>600 W Drummond/Gregor</t>
  </si>
  <si>
    <t>3015 Aqua Vista Ln/Strott</t>
  </si>
  <si>
    <t>1156 Makarios/Beckstrom</t>
  </si>
  <si>
    <t>110 Peery Creek Dr/Adkins</t>
  </si>
  <si>
    <t>Fairfield SS/Bandy</t>
  </si>
  <si>
    <t>Lisitng</t>
  </si>
  <si>
    <t>Miller</t>
  </si>
  <si>
    <t>Investor</t>
  </si>
  <si>
    <t>Johnson</t>
  </si>
  <si>
    <t>Camper</t>
  </si>
  <si>
    <t>2300 Twelve Oaks</t>
  </si>
  <si>
    <t>1131 Creeks Ridge</t>
  </si>
  <si>
    <t>Gammon</t>
  </si>
  <si>
    <t>Torregrossa</t>
  </si>
  <si>
    <t>40 acres</t>
  </si>
  <si>
    <t>916 Ridgewood</t>
  </si>
  <si>
    <t>Pope List</t>
  </si>
  <si>
    <t>288 Southlake</t>
  </si>
  <si>
    <t>Hoffman</t>
  </si>
  <si>
    <t>Henderson</t>
  </si>
  <si>
    <t>1305 Loch Tanna Loop</t>
  </si>
  <si>
    <t>Listing</t>
  </si>
  <si>
    <t>128 Southlake</t>
  </si>
  <si>
    <t>Lavelle Purchase</t>
  </si>
  <si>
    <t>Lavelle Sell</t>
  </si>
  <si>
    <t>Sandy List</t>
  </si>
  <si>
    <t>70 W Huron</t>
  </si>
  <si>
    <t>herb</t>
  </si>
  <si>
    <t>Catiis</t>
  </si>
  <si>
    <t>buyer</t>
  </si>
  <si>
    <t>Corp %</t>
  </si>
  <si>
    <t>KW Corp</t>
  </si>
  <si>
    <t>KW CAP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</si>
</sst>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_(&quot;$&quot;* #,##0.000_);_(&quot;$&quot;* \(#,##0.000\);_(&quot;$&quot;* &quot;-&quot;???_);_(@_)"/>
    <numFmt numFmtId="167" formatCode="_(&quot;$&quot;* #,##0.0000_);_(&quot;$&quot;* \(#,##0.0000\);_(&quot;$&quot;* &quot;-&quot;????_);_(@_)"/>
    <numFmt numFmtId="168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4" fontId="0" fillId="0" borderId="0" xfId="44" applyFont="1" applyAlignment="1">
      <alignment/>
    </xf>
    <xf numFmtId="9" fontId="0" fillId="0" borderId="0" xfId="59" applyFont="1" applyAlignment="1">
      <alignment/>
    </xf>
    <xf numFmtId="44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0" fontId="1" fillId="0" borderId="0" xfId="59" applyNumberFormat="1" applyFont="1" applyAlignment="1">
      <alignment/>
    </xf>
    <xf numFmtId="9" fontId="1" fillId="0" borderId="0" xfId="59" applyFont="1" applyAlignment="1">
      <alignment/>
    </xf>
    <xf numFmtId="4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10" fontId="0" fillId="0" borderId="0" xfId="59" applyNumberFormat="1" applyFont="1" applyFill="1" applyAlignment="1">
      <alignment/>
    </xf>
    <xf numFmtId="44" fontId="0" fillId="0" borderId="0" xfId="0" applyNumberFormat="1" applyFill="1" applyAlignment="1">
      <alignment/>
    </xf>
    <xf numFmtId="9" fontId="0" fillId="0" borderId="0" xfId="59" applyFont="1" applyFill="1" applyAlignment="1">
      <alignment/>
    </xf>
    <xf numFmtId="168" fontId="0" fillId="0" borderId="0" xfId="59" applyNumberFormat="1" applyFont="1" applyAlignment="1">
      <alignment/>
    </xf>
    <xf numFmtId="168" fontId="1" fillId="0" borderId="0" xfId="59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Alignment="1">
      <alignment/>
    </xf>
    <xf numFmtId="10" fontId="0" fillId="33" borderId="0" xfId="59" applyNumberFormat="1" applyFont="1" applyFill="1" applyAlignment="1">
      <alignment/>
    </xf>
    <xf numFmtId="44" fontId="0" fillId="33" borderId="0" xfId="0" applyNumberFormat="1" applyFill="1" applyAlignment="1">
      <alignment/>
    </xf>
    <xf numFmtId="9" fontId="0" fillId="33" borderId="0" xfId="59" applyFont="1" applyFill="1" applyAlignment="1">
      <alignment/>
    </xf>
    <xf numFmtId="16" fontId="0" fillId="34" borderId="0" xfId="0" applyNumberFormat="1" applyFill="1" applyAlignment="1">
      <alignment/>
    </xf>
    <xf numFmtId="44" fontId="0" fillId="34" borderId="0" xfId="44" applyFont="1" applyFill="1" applyAlignment="1">
      <alignment/>
    </xf>
    <xf numFmtId="168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0" fontId="0" fillId="34" borderId="0" xfId="0" applyFill="1" applyAlignment="1">
      <alignment/>
    </xf>
    <xf numFmtId="44" fontId="0" fillId="33" borderId="0" xfId="44" applyFont="1" applyFill="1" applyAlignment="1">
      <alignment/>
    </xf>
    <xf numFmtId="10" fontId="0" fillId="33" borderId="0" xfId="59" applyNumberFormat="1" applyFont="1" applyFill="1" applyAlignment="1">
      <alignment/>
    </xf>
    <xf numFmtId="9" fontId="0" fillId="33" borderId="0" xfId="59" applyFont="1" applyFill="1" applyAlignment="1">
      <alignment/>
    </xf>
    <xf numFmtId="0" fontId="0" fillId="34" borderId="0" xfId="0" applyFont="1" applyFill="1" applyAlignment="1">
      <alignment/>
    </xf>
    <xf numFmtId="44" fontId="0" fillId="34" borderId="0" xfId="44" applyFont="1" applyFill="1" applyAlignment="1">
      <alignment/>
    </xf>
    <xf numFmtId="168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44" fontId="0" fillId="35" borderId="0" xfId="0" applyNumberFormat="1" applyFill="1" applyAlignment="1">
      <alignment/>
    </xf>
    <xf numFmtId="44" fontId="0" fillId="34" borderId="0" xfId="44" applyFont="1" applyFill="1" applyAlignment="1">
      <alignment/>
    </xf>
    <xf numFmtId="168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44" fontId="0" fillId="33" borderId="0" xfId="44" applyFont="1" applyFill="1" applyAlignment="1">
      <alignment/>
    </xf>
    <xf numFmtId="10" fontId="0" fillId="33" borderId="0" xfId="59" applyNumberFormat="1" applyFont="1" applyFill="1" applyAlignment="1">
      <alignment/>
    </xf>
    <xf numFmtId="9" fontId="0" fillId="33" borderId="0" xfId="59" applyFont="1" applyFill="1" applyAlignment="1">
      <alignment/>
    </xf>
    <xf numFmtId="44" fontId="0" fillId="34" borderId="0" xfId="44" applyFont="1" applyFill="1" applyAlignment="1">
      <alignment/>
    </xf>
    <xf numFmtId="168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44" fontId="0" fillId="34" borderId="0" xfId="44" applyFont="1" applyFill="1" applyAlignment="1">
      <alignment/>
    </xf>
    <xf numFmtId="168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44" fontId="0" fillId="34" borderId="0" xfId="44" applyFont="1" applyFill="1" applyAlignment="1">
      <alignment/>
    </xf>
    <xf numFmtId="168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10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44" fontId="0" fillId="34" borderId="0" xfId="44" applyFont="1" applyFill="1" applyAlignment="1">
      <alignment/>
    </xf>
    <xf numFmtId="168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0" fontId="0" fillId="35" borderId="0" xfId="0" applyFill="1" applyAlignment="1">
      <alignment/>
    </xf>
    <xf numFmtId="44" fontId="0" fillId="35" borderId="0" xfId="44" applyFont="1" applyFill="1" applyAlignment="1">
      <alignment/>
    </xf>
    <xf numFmtId="10" fontId="0" fillId="35" borderId="0" xfId="59" applyNumberFormat="1" applyFont="1" applyFill="1" applyAlignment="1">
      <alignment/>
    </xf>
    <xf numFmtId="9" fontId="0" fillId="35" borderId="0" xfId="59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8" fontId="0" fillId="0" borderId="0" xfId="59" applyNumberFormat="1" applyFont="1" applyFill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44" fontId="0" fillId="0" borderId="0" xfId="44" applyFont="1" applyFill="1" applyAlignment="1">
      <alignment/>
    </xf>
    <xf numFmtId="168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68" fontId="1" fillId="0" borderId="0" xfId="59" applyNumberFormat="1" applyFont="1" applyFill="1" applyAlignment="1">
      <alignment/>
    </xf>
    <xf numFmtId="9" fontId="1" fillId="0" borderId="0" xfId="59" applyFont="1" applyFill="1" applyAlignment="1">
      <alignment/>
    </xf>
    <xf numFmtId="0" fontId="40" fillId="0" borderId="0" xfId="0" applyFont="1" applyFill="1" applyAlignment="1">
      <alignment/>
    </xf>
    <xf numFmtId="168" fontId="0" fillId="0" borderId="0" xfId="59" applyNumberFormat="1" applyFont="1" applyFill="1" applyAlignment="1">
      <alignment/>
    </xf>
    <xf numFmtId="44" fontId="0" fillId="0" borderId="0" xfId="44" applyFont="1" applyFill="1" applyAlignment="1">
      <alignment/>
    </xf>
    <xf numFmtId="0" fontId="1" fillId="0" borderId="0" xfId="0" applyFont="1" applyFill="1" applyAlignment="1">
      <alignment/>
    </xf>
    <xf numFmtId="44" fontId="1" fillId="0" borderId="0" xfId="44" applyFont="1" applyFill="1" applyAlignment="1">
      <alignment/>
    </xf>
    <xf numFmtId="14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9" fontId="0" fillId="0" borderId="0" xfId="59" applyFont="1" applyFill="1" applyAlignment="1">
      <alignment/>
    </xf>
    <xf numFmtId="168" fontId="0" fillId="0" borderId="0" xfId="59" applyNumberFormat="1" applyFont="1" applyFill="1" applyAlignment="1">
      <alignment/>
    </xf>
    <xf numFmtId="9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168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4" fontId="0" fillId="0" borderId="0" xfId="0" applyNumberFormat="1" applyFont="1" applyFill="1" applyAlignment="1">
      <alignment/>
    </xf>
    <xf numFmtId="44" fontId="0" fillId="0" borderId="0" xfId="44" applyFont="1" applyFill="1" applyAlignment="1">
      <alignment/>
    </xf>
    <xf numFmtId="168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4" fontId="0" fillId="0" borderId="0" xfId="0" applyNumberFormat="1" applyFill="1" applyAlignment="1">
      <alignment horizontal="right"/>
    </xf>
    <xf numFmtId="44" fontId="0" fillId="0" borderId="0" xfId="44" applyFont="1" applyFill="1" applyAlignment="1">
      <alignment/>
    </xf>
    <xf numFmtId="168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44" fontId="0" fillId="0" borderId="0" xfId="44" applyFont="1" applyFill="1" applyAlignment="1">
      <alignment/>
    </xf>
    <xf numFmtId="168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4" fontId="40" fillId="0" borderId="0" xfId="0" applyNumberFormat="1" applyFont="1" applyFill="1" applyAlignment="1">
      <alignment/>
    </xf>
    <xf numFmtId="44" fontId="40" fillId="0" borderId="0" xfId="44" applyFont="1" applyFill="1" applyAlignment="1">
      <alignment/>
    </xf>
    <xf numFmtId="168" fontId="40" fillId="0" borderId="0" xfId="59" applyNumberFormat="1" applyFont="1" applyFill="1" applyAlignment="1">
      <alignment/>
    </xf>
    <xf numFmtId="9" fontId="40" fillId="0" borderId="0" xfId="59" applyFont="1" applyFill="1" applyAlignment="1">
      <alignment/>
    </xf>
    <xf numFmtId="10" fontId="1" fillId="0" borderId="0" xfId="59" applyNumberFormat="1" applyFont="1" applyFill="1" applyAlignment="1">
      <alignment/>
    </xf>
    <xf numFmtId="44" fontId="0" fillId="0" borderId="0" xfId="44" applyFont="1" applyAlignment="1">
      <alignment/>
    </xf>
    <xf numFmtId="14" fontId="0" fillId="34" borderId="0" xfId="0" applyNumberFormat="1" applyFill="1" applyAlignment="1">
      <alignment/>
    </xf>
    <xf numFmtId="44" fontId="0" fillId="34" borderId="0" xfId="44" applyFont="1" applyFill="1" applyAlignment="1">
      <alignment/>
    </xf>
    <xf numFmtId="10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44" fontId="0" fillId="34" borderId="0" xfId="0" applyNumberFormat="1" applyFill="1" applyAlignment="1">
      <alignment/>
    </xf>
    <xf numFmtId="14" fontId="0" fillId="34" borderId="0" xfId="59" applyNumberFormat="1" applyFont="1" applyFill="1" applyAlignment="1">
      <alignment/>
    </xf>
    <xf numFmtId="0" fontId="0" fillId="34" borderId="0" xfId="0" applyFont="1" applyFill="1" applyAlignment="1">
      <alignment/>
    </xf>
    <xf numFmtId="10" fontId="0" fillId="34" borderId="0" xfId="59" applyNumberFormat="1" applyFont="1" applyFill="1" applyAlignment="1">
      <alignment/>
    </xf>
    <xf numFmtId="44" fontId="0" fillId="34" borderId="0" xfId="0" applyNumberFormat="1" applyFont="1" applyFill="1" applyAlignment="1">
      <alignment/>
    </xf>
    <xf numFmtId="14" fontId="0" fillId="34" borderId="0" xfId="0" applyNumberFormat="1" applyFont="1" applyFill="1" applyAlignment="1">
      <alignment/>
    </xf>
    <xf numFmtId="44" fontId="0" fillId="34" borderId="0" xfId="44" applyFont="1" applyFill="1" applyAlignment="1">
      <alignment/>
    </xf>
    <xf numFmtId="10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0" fontId="0" fillId="33" borderId="0" xfId="0" applyFont="1" applyFill="1" applyAlignment="1">
      <alignment/>
    </xf>
    <xf numFmtId="44" fontId="0" fillId="33" borderId="0" xfId="44" applyFont="1" applyFill="1" applyAlignment="1">
      <alignment/>
    </xf>
    <xf numFmtId="10" fontId="0" fillId="33" borderId="0" xfId="59" applyNumberFormat="1" applyFont="1" applyFill="1" applyAlignment="1">
      <alignment/>
    </xf>
    <xf numFmtId="9" fontId="0" fillId="33" borderId="0" xfId="59" applyFont="1" applyFill="1" applyAlignment="1">
      <alignment/>
    </xf>
    <xf numFmtId="44" fontId="0" fillId="33" borderId="0" xfId="44" applyFont="1" applyFill="1" applyAlignment="1">
      <alignment/>
    </xf>
    <xf numFmtId="10" fontId="0" fillId="33" borderId="0" xfId="59" applyNumberFormat="1" applyFont="1" applyFill="1" applyAlignment="1">
      <alignment/>
    </xf>
    <xf numFmtId="9" fontId="0" fillId="33" borderId="0" xfId="59" applyFont="1" applyFill="1" applyAlignment="1">
      <alignment/>
    </xf>
    <xf numFmtId="44" fontId="0" fillId="34" borderId="0" xfId="44" applyFont="1" applyFill="1" applyAlignment="1">
      <alignment/>
    </xf>
    <xf numFmtId="10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10" fontId="0" fillId="0" borderId="0" xfId="59" applyNumberFormat="1" applyFont="1" applyFill="1" applyAlignment="1">
      <alignment/>
    </xf>
    <xf numFmtId="44" fontId="0" fillId="34" borderId="0" xfId="44" applyFont="1" applyFill="1" applyAlignment="1">
      <alignment/>
    </xf>
    <xf numFmtId="10" fontId="0" fillId="34" borderId="0" xfId="59" applyNumberFormat="1" applyFont="1" applyFill="1" applyAlignment="1">
      <alignment/>
    </xf>
    <xf numFmtId="9" fontId="0" fillId="34" borderId="0" xfId="59" applyFont="1" applyFill="1" applyAlignment="1">
      <alignment/>
    </xf>
    <xf numFmtId="44" fontId="0" fillId="0" borderId="0" xfId="44" applyFont="1" applyFill="1" applyAlignment="1">
      <alignment/>
    </xf>
    <xf numFmtId="9" fontId="0" fillId="0" borderId="0" xfId="59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/>
    </xf>
    <xf numFmtId="10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4" fontId="0" fillId="0" borderId="0" xfId="59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44" fontId="0" fillId="0" borderId="0" xfId="44" applyFont="1" applyFill="1" applyAlignment="1">
      <alignment/>
    </xf>
    <xf numFmtId="10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0" fontId="0" fillId="0" borderId="0" xfId="59" applyNumberFormat="1" applyFont="1" applyFill="1" applyAlignment="1">
      <alignment/>
    </xf>
    <xf numFmtId="44" fontId="0" fillId="0" borderId="0" xfId="44" applyFont="1" applyFill="1" applyAlignment="1">
      <alignment/>
    </xf>
    <xf numFmtId="10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44" fontId="1" fillId="0" borderId="0" xfId="0" applyNumberFormat="1" applyFont="1" applyFill="1" applyAlignment="1">
      <alignment/>
    </xf>
    <xf numFmtId="9" fontId="1" fillId="0" borderId="0" xfId="59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4" fontId="1" fillId="0" borderId="0" xfId="44" applyFont="1" applyFill="1" applyAlignment="1">
      <alignment horizontal="center"/>
    </xf>
    <xf numFmtId="9" fontId="1" fillId="0" borderId="0" xfId="59" applyFont="1" applyFill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44" applyFont="1" applyAlignment="1">
      <alignment horizontal="center"/>
    </xf>
    <xf numFmtId="9" fontId="1" fillId="0" borderId="0" xfId="59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PageLayoutView="0" workbookViewId="0" topLeftCell="A30">
      <selection activeCell="M46" sqref="M46:M68"/>
    </sheetView>
  </sheetViews>
  <sheetFormatPr defaultColWidth="9.140625" defaultRowHeight="12.75"/>
  <cols>
    <col min="1" max="1" width="20.421875" style="14" bestFit="1" customWidth="1"/>
    <col min="2" max="2" width="22.28125" style="14" bestFit="1" customWidth="1"/>
    <col min="3" max="3" width="14.28125" style="14" bestFit="1" customWidth="1"/>
    <col min="4" max="4" width="9.140625" style="14" customWidth="1"/>
    <col min="5" max="5" width="12.28125" style="14" bestFit="1" customWidth="1"/>
    <col min="6" max="6" width="9.140625" style="14" customWidth="1"/>
    <col min="7" max="7" width="12.28125" style="14" bestFit="1" customWidth="1"/>
    <col min="8" max="8" width="9.140625" style="14" customWidth="1"/>
    <col min="9" max="9" width="12.421875" style="14" bestFit="1" customWidth="1"/>
    <col min="10" max="10" width="9.140625" style="14" customWidth="1"/>
    <col min="11" max="11" width="11.28125" style="14" bestFit="1" customWidth="1"/>
    <col min="12" max="12" width="11.28125" style="15" customWidth="1"/>
    <col min="13" max="13" width="11.28125" style="18" customWidth="1"/>
    <col min="14" max="15" width="11.28125" style="14" customWidth="1"/>
    <col min="16" max="16" width="13.140625" style="14" bestFit="1" customWidth="1"/>
    <col min="17" max="17" width="13.140625" style="14" customWidth="1"/>
    <col min="18" max="16384" width="9.140625" style="14" customWidth="1"/>
  </cols>
  <sheetData>
    <row r="1" spans="1:17" ht="12.75">
      <c r="A1" s="152" t="s">
        <v>68</v>
      </c>
      <c r="B1" s="152"/>
      <c r="C1" s="153"/>
      <c r="D1" s="154"/>
      <c r="E1" s="153"/>
      <c r="F1" s="154"/>
      <c r="G1" s="153"/>
      <c r="H1" s="154"/>
      <c r="I1" s="153"/>
      <c r="J1" s="154"/>
      <c r="K1" s="152"/>
      <c r="L1" s="152"/>
      <c r="M1" s="153"/>
      <c r="N1" s="153"/>
      <c r="O1" s="153"/>
      <c r="P1" s="152"/>
      <c r="Q1" s="152"/>
    </row>
    <row r="2" spans="1:17" ht="12.75">
      <c r="A2" s="80" t="s">
        <v>1</v>
      </c>
      <c r="B2" s="80" t="s">
        <v>2</v>
      </c>
      <c r="C2" s="81" t="s">
        <v>3</v>
      </c>
      <c r="D2" s="105" t="s">
        <v>4</v>
      </c>
      <c r="E2" s="81" t="s">
        <v>36</v>
      </c>
      <c r="F2" s="76" t="s">
        <v>5</v>
      </c>
      <c r="G2" s="81" t="s">
        <v>6</v>
      </c>
      <c r="H2" s="76" t="s">
        <v>8</v>
      </c>
      <c r="I2" s="81" t="s">
        <v>7</v>
      </c>
      <c r="J2" s="76" t="s">
        <v>9</v>
      </c>
      <c r="K2" s="81" t="s">
        <v>10</v>
      </c>
      <c r="L2" s="81" t="s">
        <v>194</v>
      </c>
      <c r="M2" s="76" t="s">
        <v>192</v>
      </c>
      <c r="N2" s="81" t="s">
        <v>193</v>
      </c>
      <c r="O2" s="81" t="s">
        <v>193</v>
      </c>
      <c r="P2" s="76" t="s">
        <v>101</v>
      </c>
      <c r="Q2" s="80" t="s">
        <v>102</v>
      </c>
    </row>
    <row r="3" spans="1:16" s="80" customFormat="1" ht="12.75">
      <c r="A3" s="80" t="s">
        <v>147</v>
      </c>
      <c r="C3" s="81"/>
      <c r="D3" s="105"/>
      <c r="E3" s="81"/>
      <c r="F3" s="76"/>
      <c r="G3" s="81"/>
      <c r="H3" s="76"/>
      <c r="I3" s="81"/>
      <c r="J3" s="76"/>
      <c r="L3" s="81">
        <v>10000</v>
      </c>
      <c r="M3" s="76"/>
      <c r="N3" s="81"/>
      <c r="O3" s="81">
        <v>3000</v>
      </c>
      <c r="P3" s="151" t="s">
        <v>158</v>
      </c>
    </row>
    <row r="4" spans="1:17" ht="12.75">
      <c r="A4" s="82"/>
      <c r="C4" s="98"/>
      <c r="D4" s="130">
        <v>0.03</v>
      </c>
      <c r="E4" s="98"/>
      <c r="F4" s="100">
        <v>1</v>
      </c>
      <c r="G4" s="98">
        <f>C4*F4</f>
        <v>0</v>
      </c>
      <c r="H4" s="100">
        <v>0.64</v>
      </c>
      <c r="I4" s="98">
        <f>G4*H4</f>
        <v>0</v>
      </c>
      <c r="J4" s="100">
        <v>0.3</v>
      </c>
      <c r="K4" s="17">
        <f>G4*J4</f>
        <v>0</v>
      </c>
      <c r="L4" s="15">
        <f>L3-K4</f>
        <v>10000</v>
      </c>
      <c r="M4" s="100">
        <v>0.06</v>
      </c>
      <c r="N4" s="98">
        <f>G4*M4</f>
        <v>0</v>
      </c>
      <c r="O4" s="98">
        <f>O3-N4</f>
        <v>3000</v>
      </c>
      <c r="P4" s="100"/>
      <c r="Q4" s="17"/>
    </row>
    <row r="5" spans="1:16" ht="12.75">
      <c r="A5" s="82"/>
      <c r="C5" s="98"/>
      <c r="D5" s="130"/>
      <c r="E5" s="98"/>
      <c r="F5" s="100"/>
      <c r="G5" s="98"/>
      <c r="H5" s="100"/>
      <c r="I5" s="98"/>
      <c r="J5" s="100"/>
      <c r="K5" s="17"/>
      <c r="L5" s="15">
        <f aca="true" t="shared" si="0" ref="L5:L37">L4-K5</f>
        <v>10000</v>
      </c>
      <c r="M5" s="100"/>
      <c r="N5" s="98"/>
      <c r="O5" s="98">
        <f aca="true" t="shared" si="1" ref="O5:O37">O4-N5</f>
        <v>3000</v>
      </c>
      <c r="P5" s="100"/>
    </row>
    <row r="6" spans="1:17" ht="12.75">
      <c r="A6" s="82"/>
      <c r="B6" s="68"/>
      <c r="C6" s="137"/>
      <c r="D6" s="138"/>
      <c r="E6" s="137"/>
      <c r="F6" s="139"/>
      <c r="G6" s="137"/>
      <c r="H6" s="139"/>
      <c r="I6" s="137"/>
      <c r="J6" s="139"/>
      <c r="K6" s="17"/>
      <c r="L6" s="15">
        <f t="shared" si="0"/>
        <v>10000</v>
      </c>
      <c r="M6" s="139"/>
      <c r="N6" s="137"/>
      <c r="O6" s="98">
        <f t="shared" si="1"/>
        <v>3000</v>
      </c>
      <c r="P6" s="139"/>
      <c r="Q6" s="17"/>
    </row>
    <row r="7" spans="1:17" ht="12.75">
      <c r="A7" s="82"/>
      <c r="C7" s="137"/>
      <c r="D7" s="138"/>
      <c r="E7" s="137"/>
      <c r="F7" s="139"/>
      <c r="G7" s="137"/>
      <c r="H7" s="139"/>
      <c r="I7" s="137"/>
      <c r="J7" s="139"/>
      <c r="K7" s="17"/>
      <c r="L7" s="15">
        <f t="shared" si="0"/>
        <v>10000</v>
      </c>
      <c r="M7" s="139"/>
      <c r="N7" s="137"/>
      <c r="O7" s="98">
        <f t="shared" si="1"/>
        <v>3000</v>
      </c>
      <c r="P7" s="139"/>
      <c r="Q7" s="17"/>
    </row>
    <row r="8" spans="1:17" ht="12.75">
      <c r="A8" s="82"/>
      <c r="C8" s="137"/>
      <c r="D8" s="138"/>
      <c r="E8" s="137"/>
      <c r="F8" s="139"/>
      <c r="G8" s="137"/>
      <c r="H8" s="139"/>
      <c r="I8" s="137"/>
      <c r="J8" s="139"/>
      <c r="K8" s="17"/>
      <c r="L8" s="15">
        <f t="shared" si="0"/>
        <v>10000</v>
      </c>
      <c r="M8" s="139"/>
      <c r="N8" s="137"/>
      <c r="O8" s="98">
        <f t="shared" si="1"/>
        <v>3000</v>
      </c>
      <c r="P8" s="139"/>
      <c r="Q8" s="17"/>
    </row>
    <row r="9" spans="1:17" ht="12.75">
      <c r="A9" s="82"/>
      <c r="C9" s="137"/>
      <c r="D9" s="138"/>
      <c r="E9" s="137"/>
      <c r="F9" s="139"/>
      <c r="G9" s="137"/>
      <c r="H9" s="139"/>
      <c r="I9" s="137"/>
      <c r="J9" s="139"/>
      <c r="K9" s="17"/>
      <c r="L9" s="15">
        <f t="shared" si="0"/>
        <v>10000</v>
      </c>
      <c r="M9" s="139"/>
      <c r="N9" s="137"/>
      <c r="O9" s="98">
        <f t="shared" si="1"/>
        <v>3000</v>
      </c>
      <c r="P9" s="139"/>
      <c r="Q9" s="17"/>
    </row>
    <row r="10" spans="1:17" ht="12.75">
      <c r="A10" s="82"/>
      <c r="C10" s="137"/>
      <c r="D10" s="138"/>
      <c r="E10" s="137"/>
      <c r="F10" s="139"/>
      <c r="G10" s="137"/>
      <c r="H10" s="139"/>
      <c r="I10" s="137"/>
      <c r="J10" s="139"/>
      <c r="K10" s="17"/>
      <c r="L10" s="15">
        <f t="shared" si="0"/>
        <v>10000</v>
      </c>
      <c r="M10" s="139"/>
      <c r="N10" s="137"/>
      <c r="O10" s="98">
        <f t="shared" si="1"/>
        <v>3000</v>
      </c>
      <c r="P10" s="139"/>
      <c r="Q10" s="17"/>
    </row>
    <row r="11" spans="12:17" ht="12.75">
      <c r="L11" s="15">
        <f t="shared" si="0"/>
        <v>10000</v>
      </c>
      <c r="M11" s="139"/>
      <c r="N11" s="137"/>
      <c r="O11" s="98">
        <f t="shared" si="1"/>
        <v>3000</v>
      </c>
      <c r="P11" s="18"/>
      <c r="Q11" s="17"/>
    </row>
    <row r="12" spans="1:17" ht="12.75">
      <c r="A12" s="140"/>
      <c r="C12" s="15"/>
      <c r="D12" s="16"/>
      <c r="E12" s="15"/>
      <c r="F12" s="18"/>
      <c r="G12" s="15"/>
      <c r="H12" s="18"/>
      <c r="I12" s="15"/>
      <c r="J12" s="18"/>
      <c r="K12" s="17"/>
      <c r="L12" s="15">
        <f t="shared" si="0"/>
        <v>10000</v>
      </c>
      <c r="M12" s="139"/>
      <c r="O12" s="98">
        <f t="shared" si="1"/>
        <v>3000</v>
      </c>
      <c r="P12" s="18"/>
      <c r="Q12" s="17"/>
    </row>
    <row r="13" spans="1:17" ht="12.75">
      <c r="A13" s="82"/>
      <c r="C13" s="134"/>
      <c r="D13" s="141"/>
      <c r="E13" s="134"/>
      <c r="F13" s="142"/>
      <c r="G13" s="134"/>
      <c r="H13" s="142"/>
      <c r="I13" s="134"/>
      <c r="J13" s="142"/>
      <c r="K13" s="17"/>
      <c r="L13" s="15">
        <f t="shared" si="0"/>
        <v>10000</v>
      </c>
      <c r="M13" s="142"/>
      <c r="N13" s="134"/>
      <c r="O13" s="98">
        <f t="shared" si="1"/>
        <v>3000</v>
      </c>
      <c r="P13" s="142"/>
      <c r="Q13" s="17"/>
    </row>
    <row r="14" spans="1:17" ht="12.75">
      <c r="A14" s="82"/>
      <c r="C14" s="143"/>
      <c r="D14" s="144"/>
      <c r="E14" s="143"/>
      <c r="F14" s="145"/>
      <c r="G14" s="143"/>
      <c r="H14" s="145"/>
      <c r="I14" s="143"/>
      <c r="J14" s="145"/>
      <c r="K14" s="17"/>
      <c r="L14" s="15">
        <f t="shared" si="0"/>
        <v>10000</v>
      </c>
      <c r="M14" s="145"/>
      <c r="N14" s="134"/>
      <c r="O14" s="98">
        <f t="shared" si="1"/>
        <v>3000</v>
      </c>
      <c r="P14" s="145"/>
      <c r="Q14" s="17"/>
    </row>
    <row r="15" spans="1:17" ht="12.75">
      <c r="A15" s="82"/>
      <c r="C15" s="136"/>
      <c r="D15" s="146"/>
      <c r="E15" s="136"/>
      <c r="F15" s="135"/>
      <c r="G15" s="136"/>
      <c r="H15" s="135"/>
      <c r="I15" s="136"/>
      <c r="J15" s="135"/>
      <c r="K15" s="17"/>
      <c r="L15" s="15">
        <f t="shared" si="0"/>
        <v>10000</v>
      </c>
      <c r="M15" s="135"/>
      <c r="N15" s="134"/>
      <c r="O15" s="98">
        <f t="shared" si="1"/>
        <v>3000</v>
      </c>
      <c r="P15" s="135"/>
      <c r="Q15" s="17"/>
    </row>
    <row r="16" spans="1:17" ht="12.75">
      <c r="A16" s="82"/>
      <c r="C16" s="136"/>
      <c r="D16" s="146"/>
      <c r="E16" s="136"/>
      <c r="F16" s="135"/>
      <c r="G16" s="136"/>
      <c r="H16" s="135"/>
      <c r="I16" s="136"/>
      <c r="J16" s="135"/>
      <c r="K16" s="17"/>
      <c r="L16" s="15">
        <f t="shared" si="0"/>
        <v>10000</v>
      </c>
      <c r="M16" s="135"/>
      <c r="N16" s="134"/>
      <c r="O16" s="98">
        <f t="shared" si="1"/>
        <v>3000</v>
      </c>
      <c r="P16" s="135"/>
      <c r="Q16" s="17"/>
    </row>
    <row r="17" spans="1:17" ht="12.75">
      <c r="A17" s="82"/>
      <c r="C17" s="136"/>
      <c r="D17" s="146"/>
      <c r="E17" s="136"/>
      <c r="F17" s="135"/>
      <c r="G17" s="136"/>
      <c r="H17" s="135"/>
      <c r="I17" s="136"/>
      <c r="J17" s="135"/>
      <c r="K17" s="17"/>
      <c r="L17" s="15">
        <f t="shared" si="0"/>
        <v>10000</v>
      </c>
      <c r="M17" s="135"/>
      <c r="N17" s="134"/>
      <c r="O17" s="98">
        <f t="shared" si="1"/>
        <v>3000</v>
      </c>
      <c r="P17" s="135"/>
      <c r="Q17" s="17"/>
    </row>
    <row r="18" spans="1:17" ht="12.75">
      <c r="A18" s="82"/>
      <c r="C18" s="136"/>
      <c r="D18" s="146"/>
      <c r="E18" s="136"/>
      <c r="F18" s="135"/>
      <c r="G18" s="136"/>
      <c r="H18" s="135"/>
      <c r="I18" s="136"/>
      <c r="J18" s="135"/>
      <c r="K18" s="17"/>
      <c r="L18" s="15">
        <f t="shared" si="0"/>
        <v>10000</v>
      </c>
      <c r="M18" s="135"/>
      <c r="N18" s="134"/>
      <c r="O18" s="98">
        <f t="shared" si="1"/>
        <v>3000</v>
      </c>
      <c r="P18" s="135"/>
      <c r="Q18" s="17"/>
    </row>
    <row r="19" spans="1:17" ht="12.75">
      <c r="A19" s="82"/>
      <c r="C19" s="136"/>
      <c r="D19" s="146"/>
      <c r="E19" s="136"/>
      <c r="F19" s="135"/>
      <c r="G19" s="136"/>
      <c r="H19" s="135"/>
      <c r="I19" s="136"/>
      <c r="J19" s="135"/>
      <c r="K19" s="17"/>
      <c r="L19" s="15">
        <f t="shared" si="0"/>
        <v>10000</v>
      </c>
      <c r="M19" s="135"/>
      <c r="N19" s="134"/>
      <c r="O19" s="98">
        <f t="shared" si="1"/>
        <v>3000</v>
      </c>
      <c r="P19" s="135"/>
      <c r="Q19" s="17"/>
    </row>
    <row r="20" spans="1:17" ht="12.75">
      <c r="A20" s="82"/>
      <c r="C20" s="136"/>
      <c r="D20" s="146"/>
      <c r="E20" s="136"/>
      <c r="F20" s="135"/>
      <c r="G20" s="136"/>
      <c r="H20" s="135"/>
      <c r="I20" s="136"/>
      <c r="J20" s="135"/>
      <c r="K20" s="17"/>
      <c r="L20" s="15">
        <f t="shared" si="0"/>
        <v>10000</v>
      </c>
      <c r="M20" s="135"/>
      <c r="N20" s="134"/>
      <c r="O20" s="98">
        <f t="shared" si="1"/>
        <v>3000</v>
      </c>
      <c r="P20" s="135"/>
      <c r="Q20" s="17"/>
    </row>
    <row r="21" spans="1:17" ht="12.75">
      <c r="A21" s="82"/>
      <c r="C21" s="136"/>
      <c r="D21" s="146"/>
      <c r="E21" s="136"/>
      <c r="F21" s="135"/>
      <c r="G21" s="136"/>
      <c r="H21" s="135"/>
      <c r="I21" s="136"/>
      <c r="J21" s="135"/>
      <c r="K21" s="17"/>
      <c r="L21" s="15">
        <f t="shared" si="0"/>
        <v>10000</v>
      </c>
      <c r="M21" s="135"/>
      <c r="N21" s="134"/>
      <c r="O21" s="98">
        <f t="shared" si="1"/>
        <v>3000</v>
      </c>
      <c r="P21" s="18"/>
      <c r="Q21" s="17"/>
    </row>
    <row r="22" spans="1:17" ht="12.75">
      <c r="A22" s="82"/>
      <c r="C22" s="136"/>
      <c r="D22" s="146"/>
      <c r="E22" s="136"/>
      <c r="F22" s="135"/>
      <c r="G22" s="136"/>
      <c r="H22" s="135"/>
      <c r="I22" s="136"/>
      <c r="J22" s="135"/>
      <c r="K22" s="17"/>
      <c r="L22" s="15">
        <f t="shared" si="0"/>
        <v>10000</v>
      </c>
      <c r="M22" s="135"/>
      <c r="N22" s="134"/>
      <c r="O22" s="98">
        <f t="shared" si="1"/>
        <v>3000</v>
      </c>
      <c r="P22" s="18"/>
      <c r="Q22" s="17"/>
    </row>
    <row r="23" spans="1:17" ht="12.75">
      <c r="A23" s="82"/>
      <c r="C23" s="136"/>
      <c r="D23" s="146"/>
      <c r="E23" s="136"/>
      <c r="F23" s="135"/>
      <c r="G23" s="136"/>
      <c r="H23" s="135"/>
      <c r="I23" s="136"/>
      <c r="J23" s="135"/>
      <c r="K23" s="17"/>
      <c r="L23" s="15">
        <f t="shared" si="0"/>
        <v>10000</v>
      </c>
      <c r="M23" s="135"/>
      <c r="N23" s="134"/>
      <c r="O23" s="98">
        <f t="shared" si="1"/>
        <v>3000</v>
      </c>
      <c r="P23" s="18"/>
      <c r="Q23" s="17"/>
    </row>
    <row r="24" spans="1:17" ht="12.75">
      <c r="A24" s="82"/>
      <c r="C24" s="147"/>
      <c r="D24" s="148"/>
      <c r="E24" s="147"/>
      <c r="F24" s="149"/>
      <c r="G24" s="147"/>
      <c r="H24" s="149"/>
      <c r="I24" s="147"/>
      <c r="J24" s="149"/>
      <c r="K24" s="17"/>
      <c r="L24" s="15">
        <f t="shared" si="0"/>
        <v>10000</v>
      </c>
      <c r="M24" s="149"/>
      <c r="N24" s="134"/>
      <c r="O24" s="98">
        <f t="shared" si="1"/>
        <v>3000</v>
      </c>
      <c r="P24" s="149"/>
      <c r="Q24" s="17"/>
    </row>
    <row r="25" spans="1:17" ht="12.75">
      <c r="A25" s="82"/>
      <c r="C25" s="147"/>
      <c r="D25" s="148"/>
      <c r="E25" s="147"/>
      <c r="F25" s="149"/>
      <c r="G25" s="147"/>
      <c r="H25" s="149"/>
      <c r="I25" s="147"/>
      <c r="J25" s="149"/>
      <c r="K25" s="17"/>
      <c r="L25" s="15">
        <f t="shared" si="0"/>
        <v>10000</v>
      </c>
      <c r="M25" s="149"/>
      <c r="N25" s="134"/>
      <c r="O25" s="98">
        <f t="shared" si="1"/>
        <v>3000</v>
      </c>
      <c r="P25" s="18"/>
      <c r="Q25" s="17"/>
    </row>
    <row r="26" spans="1:17" ht="12.75">
      <c r="A26" s="82"/>
      <c r="C26" s="15"/>
      <c r="D26" s="16"/>
      <c r="E26" s="15"/>
      <c r="F26" s="18"/>
      <c r="G26" s="15"/>
      <c r="H26" s="18"/>
      <c r="I26" s="15"/>
      <c r="J26" s="18"/>
      <c r="K26" s="17"/>
      <c r="L26" s="15">
        <f t="shared" si="0"/>
        <v>10000</v>
      </c>
      <c r="N26" s="134"/>
      <c r="O26" s="98">
        <f t="shared" si="1"/>
        <v>3000</v>
      </c>
      <c r="P26" s="18"/>
      <c r="Q26" s="17"/>
    </row>
    <row r="27" spans="1:17" ht="12.75">
      <c r="A27" s="82"/>
      <c r="C27" s="15"/>
      <c r="D27" s="16"/>
      <c r="E27" s="15"/>
      <c r="F27" s="18"/>
      <c r="G27" s="15"/>
      <c r="H27" s="18"/>
      <c r="I27" s="15"/>
      <c r="J27" s="18"/>
      <c r="K27" s="17"/>
      <c r="L27" s="15">
        <f t="shared" si="0"/>
        <v>10000</v>
      </c>
      <c r="N27" s="134"/>
      <c r="O27" s="98">
        <f t="shared" si="1"/>
        <v>3000</v>
      </c>
      <c r="P27" s="18"/>
      <c r="Q27" s="17"/>
    </row>
    <row r="28" spans="1:17" ht="12.75">
      <c r="A28" s="82"/>
      <c r="C28" s="15"/>
      <c r="D28" s="16"/>
      <c r="E28" s="15"/>
      <c r="F28" s="18"/>
      <c r="G28" s="15"/>
      <c r="H28" s="18"/>
      <c r="I28" s="15"/>
      <c r="J28" s="18"/>
      <c r="K28" s="17"/>
      <c r="L28" s="15">
        <f t="shared" si="0"/>
        <v>10000</v>
      </c>
      <c r="N28" s="134"/>
      <c r="O28" s="98">
        <f t="shared" si="1"/>
        <v>3000</v>
      </c>
      <c r="P28" s="18"/>
      <c r="Q28" s="17"/>
    </row>
    <row r="29" spans="1:17" ht="12.75">
      <c r="A29" s="82"/>
      <c r="C29" s="15"/>
      <c r="D29" s="16"/>
      <c r="E29" s="15"/>
      <c r="F29" s="18"/>
      <c r="G29" s="15"/>
      <c r="H29" s="18"/>
      <c r="I29" s="15"/>
      <c r="J29" s="18"/>
      <c r="K29" s="17"/>
      <c r="L29" s="15">
        <f t="shared" si="0"/>
        <v>10000</v>
      </c>
      <c r="N29" s="134"/>
      <c r="O29" s="98">
        <f t="shared" si="1"/>
        <v>3000</v>
      </c>
      <c r="P29" s="18"/>
      <c r="Q29" s="17"/>
    </row>
    <row r="30" spans="1:17" ht="12.75">
      <c r="A30" s="82"/>
      <c r="C30" s="15"/>
      <c r="D30" s="16"/>
      <c r="E30" s="15"/>
      <c r="F30" s="18"/>
      <c r="G30" s="15"/>
      <c r="H30" s="18"/>
      <c r="I30" s="15"/>
      <c r="J30" s="18"/>
      <c r="K30" s="17"/>
      <c r="L30" s="15">
        <f t="shared" si="0"/>
        <v>10000</v>
      </c>
      <c r="N30" s="134"/>
      <c r="O30" s="98">
        <f t="shared" si="1"/>
        <v>3000</v>
      </c>
      <c r="P30" s="18"/>
      <c r="Q30" s="17"/>
    </row>
    <row r="31" spans="1:17" ht="12.75">
      <c r="A31" s="82"/>
      <c r="C31" s="15"/>
      <c r="D31" s="16"/>
      <c r="E31" s="15"/>
      <c r="F31" s="18"/>
      <c r="G31" s="15"/>
      <c r="H31" s="18"/>
      <c r="I31" s="15"/>
      <c r="J31" s="18"/>
      <c r="K31" s="17"/>
      <c r="L31" s="15">
        <f t="shared" si="0"/>
        <v>10000</v>
      </c>
      <c r="N31" s="134"/>
      <c r="O31" s="98">
        <f t="shared" si="1"/>
        <v>3000</v>
      </c>
      <c r="P31" s="18"/>
      <c r="Q31" s="17"/>
    </row>
    <row r="32" spans="1:17" ht="12.75">
      <c r="A32" s="82"/>
      <c r="C32" s="15"/>
      <c r="D32" s="16"/>
      <c r="E32" s="15"/>
      <c r="F32" s="18"/>
      <c r="G32" s="15"/>
      <c r="H32" s="18"/>
      <c r="I32" s="15"/>
      <c r="J32" s="18"/>
      <c r="K32" s="17"/>
      <c r="L32" s="15">
        <f t="shared" si="0"/>
        <v>10000</v>
      </c>
      <c r="N32" s="134"/>
      <c r="O32" s="98">
        <f t="shared" si="1"/>
        <v>3000</v>
      </c>
      <c r="P32" s="18"/>
      <c r="Q32" s="17"/>
    </row>
    <row r="33" spans="1:17" ht="12.75">
      <c r="A33" s="82"/>
      <c r="C33" s="15"/>
      <c r="D33" s="16"/>
      <c r="E33" s="15"/>
      <c r="F33" s="18"/>
      <c r="G33" s="15"/>
      <c r="H33" s="18"/>
      <c r="I33" s="15"/>
      <c r="J33" s="18"/>
      <c r="K33" s="17"/>
      <c r="L33" s="15">
        <f t="shared" si="0"/>
        <v>10000</v>
      </c>
      <c r="N33" s="134"/>
      <c r="O33" s="98">
        <f t="shared" si="1"/>
        <v>3000</v>
      </c>
      <c r="P33" s="18"/>
      <c r="Q33" s="17"/>
    </row>
    <row r="34" spans="1:17" ht="12.75">
      <c r="A34" s="82"/>
      <c r="C34" s="15"/>
      <c r="D34" s="16"/>
      <c r="E34" s="15"/>
      <c r="F34" s="18"/>
      <c r="G34" s="15"/>
      <c r="H34" s="18"/>
      <c r="I34" s="15"/>
      <c r="J34" s="18"/>
      <c r="K34" s="17"/>
      <c r="L34" s="15">
        <f t="shared" si="0"/>
        <v>10000</v>
      </c>
      <c r="N34" s="134"/>
      <c r="O34" s="98">
        <f t="shared" si="1"/>
        <v>3000</v>
      </c>
      <c r="P34" s="18"/>
      <c r="Q34" s="17"/>
    </row>
    <row r="35" spans="1:17" ht="12.75">
      <c r="A35" s="82"/>
      <c r="C35" s="15"/>
      <c r="D35" s="16"/>
      <c r="E35" s="15"/>
      <c r="F35" s="18"/>
      <c r="G35" s="15"/>
      <c r="H35" s="18"/>
      <c r="I35" s="15"/>
      <c r="J35" s="18"/>
      <c r="K35" s="17"/>
      <c r="L35" s="15">
        <f t="shared" si="0"/>
        <v>10000</v>
      </c>
      <c r="N35" s="134"/>
      <c r="O35" s="98">
        <f t="shared" si="1"/>
        <v>3000</v>
      </c>
      <c r="P35" s="18"/>
      <c r="Q35" s="17"/>
    </row>
    <row r="36" spans="1:17" ht="12.75">
      <c r="A36" s="82"/>
      <c r="C36" s="15"/>
      <c r="D36" s="16"/>
      <c r="E36" s="15"/>
      <c r="F36" s="18"/>
      <c r="G36" s="15"/>
      <c r="H36" s="18"/>
      <c r="I36" s="15"/>
      <c r="J36" s="18"/>
      <c r="K36" s="17"/>
      <c r="L36" s="15">
        <f t="shared" si="0"/>
        <v>10000</v>
      </c>
      <c r="N36" s="134"/>
      <c r="O36" s="98">
        <f t="shared" si="1"/>
        <v>3000</v>
      </c>
      <c r="P36" s="18"/>
      <c r="Q36" s="17"/>
    </row>
    <row r="37" spans="1:17" s="80" customFormat="1" ht="12.75">
      <c r="A37" s="14"/>
      <c r="B37" s="14"/>
      <c r="C37" s="15"/>
      <c r="D37" s="16"/>
      <c r="E37" s="15"/>
      <c r="F37" s="18"/>
      <c r="G37" s="15"/>
      <c r="H37" s="18"/>
      <c r="I37" s="15"/>
      <c r="J37" s="18"/>
      <c r="K37" s="17"/>
      <c r="L37" s="15">
        <f t="shared" si="0"/>
        <v>10000</v>
      </c>
      <c r="M37" s="18"/>
      <c r="N37" s="134"/>
      <c r="O37" s="98">
        <f t="shared" si="1"/>
        <v>3000</v>
      </c>
      <c r="P37" s="18"/>
      <c r="Q37" s="17"/>
    </row>
    <row r="38" spans="1:17" ht="12.75">
      <c r="A38" s="80"/>
      <c r="B38" s="80"/>
      <c r="C38" s="81"/>
      <c r="D38" s="105"/>
      <c r="E38" s="81"/>
      <c r="F38" s="76"/>
      <c r="G38" s="81"/>
      <c r="H38" s="76"/>
      <c r="I38" s="81"/>
      <c r="J38" s="76"/>
      <c r="K38" s="150"/>
      <c r="L38" s="81"/>
      <c r="M38" s="76"/>
      <c r="N38" s="81"/>
      <c r="O38" s="81"/>
      <c r="P38" s="76"/>
      <c r="Q38" s="150"/>
    </row>
    <row r="39" spans="1:17" ht="12.75">
      <c r="A39" s="80" t="s">
        <v>0</v>
      </c>
      <c r="B39" s="80"/>
      <c r="C39" s="81">
        <f>SUM(C4:C38)</f>
        <v>0</v>
      </c>
      <c r="D39" s="105"/>
      <c r="E39" s="81">
        <f>SUM(E4:E38)</f>
        <v>0</v>
      </c>
      <c r="F39" s="76"/>
      <c r="G39" s="81">
        <f>SUM(G4:G38)</f>
        <v>0</v>
      </c>
      <c r="H39" s="76"/>
      <c r="I39" s="81">
        <f>SUM(I4:I38)</f>
        <v>0</v>
      </c>
      <c r="J39" s="76"/>
      <c r="K39" s="150">
        <f>SUM(K4:K38)</f>
        <v>0</v>
      </c>
      <c r="L39" s="81"/>
      <c r="M39" s="76"/>
      <c r="N39" s="81">
        <f>SUM(N4:N38)</f>
        <v>0</v>
      </c>
      <c r="O39" s="81"/>
      <c r="P39" s="76"/>
      <c r="Q39" s="150">
        <f>SUM(Q4:Q38)</f>
        <v>0</v>
      </c>
    </row>
    <row r="40" spans="1:17" ht="12.75">
      <c r="A40" s="80"/>
      <c r="B40" s="80"/>
      <c r="C40" s="81"/>
      <c r="D40" s="105"/>
      <c r="E40" s="81"/>
      <c r="F40" s="76"/>
      <c r="G40" s="81"/>
      <c r="H40" s="76"/>
      <c r="I40" s="81"/>
      <c r="J40" s="76"/>
      <c r="K40" s="150"/>
      <c r="L40" s="81"/>
      <c r="M40" s="76"/>
      <c r="N40" s="81"/>
      <c r="O40" s="81"/>
      <c r="P40" s="76"/>
      <c r="Q40" s="150"/>
    </row>
    <row r="41" spans="1:17" ht="12.75">
      <c r="A41" s="80"/>
      <c r="B41" s="80"/>
      <c r="C41" s="81"/>
      <c r="D41" s="105"/>
      <c r="E41" s="81"/>
      <c r="F41" s="76"/>
      <c r="G41" s="81"/>
      <c r="H41" s="76"/>
      <c r="I41" s="81"/>
      <c r="J41" s="76"/>
      <c r="K41" s="150"/>
      <c r="L41" s="81"/>
      <c r="M41" s="76"/>
      <c r="N41" s="81"/>
      <c r="O41" s="81"/>
      <c r="P41" s="76"/>
      <c r="Q41" s="150"/>
    </row>
    <row r="42" spans="1:17" ht="12.75">
      <c r="A42" s="80"/>
      <c r="B42" s="80"/>
      <c r="C42" s="81"/>
      <c r="D42" s="105"/>
      <c r="E42" s="81"/>
      <c r="F42" s="76"/>
      <c r="G42" s="81"/>
      <c r="H42" s="76"/>
      <c r="I42" s="81"/>
      <c r="J42" s="76"/>
      <c r="K42" s="150"/>
      <c r="L42" s="81"/>
      <c r="M42" s="76"/>
      <c r="N42" s="81"/>
      <c r="O42" s="81"/>
      <c r="P42" s="76"/>
      <c r="Q42" s="150"/>
    </row>
    <row r="43" spans="1:17" ht="12.75">
      <c r="A43" s="80"/>
      <c r="B43" s="80"/>
      <c r="C43" s="81"/>
      <c r="D43" s="105"/>
      <c r="E43" s="81"/>
      <c r="F43" s="76"/>
      <c r="G43" s="81"/>
      <c r="H43" s="76"/>
      <c r="I43" s="81"/>
      <c r="J43" s="76"/>
      <c r="K43" s="150"/>
      <c r="L43" s="81"/>
      <c r="M43" s="76"/>
      <c r="N43" s="81"/>
      <c r="O43" s="81"/>
      <c r="P43" s="76"/>
      <c r="Q43" s="150"/>
    </row>
    <row r="44" spans="3:16" ht="12.75">
      <c r="C44" s="15"/>
      <c r="D44" s="16"/>
      <c r="E44" s="15"/>
      <c r="F44" s="18"/>
      <c r="G44" s="15"/>
      <c r="H44" s="18"/>
      <c r="I44" s="15"/>
      <c r="J44" s="18"/>
      <c r="N44" s="15"/>
      <c r="O44" s="15"/>
      <c r="P44" s="18"/>
    </row>
    <row r="45" spans="1:17" ht="12.75">
      <c r="A45" s="80" t="s">
        <v>154</v>
      </c>
      <c r="B45" s="15"/>
      <c r="C45" s="81" t="s">
        <v>14</v>
      </c>
      <c r="D45" s="105" t="s">
        <v>4</v>
      </c>
      <c r="E45" s="81" t="s">
        <v>0</v>
      </c>
      <c r="F45" s="76" t="s">
        <v>5</v>
      </c>
      <c r="G45" s="81" t="s">
        <v>6</v>
      </c>
      <c r="H45" s="76" t="s">
        <v>8</v>
      </c>
      <c r="I45" s="81" t="s">
        <v>7</v>
      </c>
      <c r="J45" s="76" t="s">
        <v>15</v>
      </c>
      <c r="K45" s="81" t="s">
        <v>10</v>
      </c>
      <c r="L45" s="81"/>
      <c r="M45" s="76" t="s">
        <v>192</v>
      </c>
      <c r="N45" s="81" t="s">
        <v>193</v>
      </c>
      <c r="O45" s="81"/>
      <c r="P45" s="76" t="s">
        <v>101</v>
      </c>
      <c r="Q45" s="80" t="s">
        <v>102</v>
      </c>
    </row>
    <row r="46" spans="1:17" ht="12.75">
      <c r="A46" s="68"/>
      <c r="B46" s="137"/>
      <c r="C46" s="137"/>
      <c r="D46" s="138">
        <v>0.03</v>
      </c>
      <c r="E46" s="137">
        <f>D46*C46</f>
        <v>0</v>
      </c>
      <c r="F46" s="139">
        <v>1</v>
      </c>
      <c r="G46" s="137">
        <f>E46*F46</f>
        <v>0</v>
      </c>
      <c r="H46" s="139">
        <v>0.64</v>
      </c>
      <c r="I46" s="137">
        <f>G46*H46</f>
        <v>0</v>
      </c>
      <c r="J46" s="139">
        <v>0.36</v>
      </c>
      <c r="K46" s="137">
        <f>G46*J46</f>
        <v>0</v>
      </c>
      <c r="L46" s="137"/>
      <c r="M46" s="139">
        <v>0.06</v>
      </c>
      <c r="N46" s="137"/>
      <c r="O46" s="137"/>
      <c r="P46" s="139">
        <v>0</v>
      </c>
      <c r="Q46" s="17">
        <f aca="true" t="shared" si="2" ref="Q46:Q57">E46*P46</f>
        <v>0</v>
      </c>
    </row>
    <row r="47" spans="1:17" ht="12.75">
      <c r="A47" s="68"/>
      <c r="B47" s="98"/>
      <c r="C47" s="98"/>
      <c r="D47" s="130"/>
      <c r="E47" s="137">
        <f aca="true" t="shared" si="3" ref="E47:E67">D47*C47</f>
        <v>0</v>
      </c>
      <c r="F47" s="100"/>
      <c r="G47" s="137">
        <f aca="true" t="shared" si="4" ref="G47:G67">E47*F47</f>
        <v>0</v>
      </c>
      <c r="H47" s="139">
        <v>0.64</v>
      </c>
      <c r="I47" s="98"/>
      <c r="J47" s="139">
        <v>0.36</v>
      </c>
      <c r="K47" s="98"/>
      <c r="L47" s="98"/>
      <c r="M47" s="139">
        <v>0.06</v>
      </c>
      <c r="N47" s="98"/>
      <c r="O47" s="98"/>
      <c r="P47" s="139">
        <v>0</v>
      </c>
      <c r="Q47" s="17">
        <f t="shared" si="2"/>
        <v>0</v>
      </c>
    </row>
    <row r="48" spans="1:17" ht="12.75">
      <c r="A48" s="68"/>
      <c r="C48" s="15"/>
      <c r="D48" s="16"/>
      <c r="E48" s="137">
        <f t="shared" si="3"/>
        <v>0</v>
      </c>
      <c r="F48" s="18"/>
      <c r="G48" s="137">
        <f t="shared" si="4"/>
        <v>0</v>
      </c>
      <c r="H48" s="139">
        <v>0.64</v>
      </c>
      <c r="I48" s="15"/>
      <c r="J48" s="139">
        <v>0.36</v>
      </c>
      <c r="K48" s="15"/>
      <c r="M48" s="139">
        <v>0.06</v>
      </c>
      <c r="P48" s="139">
        <v>0</v>
      </c>
      <c r="Q48" s="17">
        <f t="shared" si="2"/>
        <v>0</v>
      </c>
    </row>
    <row r="49" spans="1:17" ht="12.75">
      <c r="A49" s="68"/>
      <c r="C49" s="15"/>
      <c r="D49" s="16"/>
      <c r="E49" s="137">
        <f t="shared" si="3"/>
        <v>0</v>
      </c>
      <c r="F49" s="18"/>
      <c r="G49" s="137">
        <f t="shared" si="4"/>
        <v>0</v>
      </c>
      <c r="H49" s="139">
        <v>0.64</v>
      </c>
      <c r="I49" s="15"/>
      <c r="J49" s="139">
        <v>0.36</v>
      </c>
      <c r="K49" s="15"/>
      <c r="M49" s="139">
        <v>0.06</v>
      </c>
      <c r="P49" s="139">
        <v>0</v>
      </c>
      <c r="Q49" s="17">
        <f t="shared" si="2"/>
        <v>0</v>
      </c>
    </row>
    <row r="50" spans="1:17" ht="12.75">
      <c r="A50" s="68"/>
      <c r="C50" s="137"/>
      <c r="D50" s="138"/>
      <c r="E50" s="137">
        <f t="shared" si="3"/>
        <v>0</v>
      </c>
      <c r="F50" s="139"/>
      <c r="G50" s="137">
        <f t="shared" si="4"/>
        <v>0</v>
      </c>
      <c r="H50" s="139">
        <v>0.64</v>
      </c>
      <c r="I50" s="137"/>
      <c r="J50" s="139">
        <v>0.36</v>
      </c>
      <c r="K50" s="137"/>
      <c r="L50" s="137"/>
      <c r="M50" s="139">
        <v>0.06</v>
      </c>
      <c r="P50" s="139">
        <v>0</v>
      </c>
      <c r="Q50" s="17">
        <f t="shared" si="2"/>
        <v>0</v>
      </c>
    </row>
    <row r="51" spans="1:17" ht="12.75">
      <c r="A51" s="68"/>
      <c r="C51" s="15"/>
      <c r="D51" s="16"/>
      <c r="E51" s="137">
        <f t="shared" si="3"/>
        <v>0</v>
      </c>
      <c r="F51" s="18"/>
      <c r="G51" s="137">
        <f t="shared" si="4"/>
        <v>0</v>
      </c>
      <c r="H51" s="139">
        <v>0.64</v>
      </c>
      <c r="I51" s="15"/>
      <c r="J51" s="139">
        <v>0.36</v>
      </c>
      <c r="K51" s="15"/>
      <c r="M51" s="139">
        <v>0.06</v>
      </c>
      <c r="P51" s="139">
        <v>0</v>
      </c>
      <c r="Q51" s="17">
        <f t="shared" si="2"/>
        <v>0</v>
      </c>
    </row>
    <row r="52" spans="1:17" ht="12.75">
      <c r="A52" s="68"/>
      <c r="C52" s="15"/>
      <c r="D52" s="16"/>
      <c r="E52" s="137">
        <f t="shared" si="3"/>
        <v>0</v>
      </c>
      <c r="F52" s="18"/>
      <c r="G52" s="137">
        <f t="shared" si="4"/>
        <v>0</v>
      </c>
      <c r="H52" s="139">
        <v>0.64</v>
      </c>
      <c r="I52" s="15"/>
      <c r="J52" s="139">
        <v>0.36</v>
      </c>
      <c r="K52" s="15"/>
      <c r="M52" s="139">
        <v>0.06</v>
      </c>
      <c r="P52" s="139">
        <v>0</v>
      </c>
      <c r="Q52" s="17">
        <f t="shared" si="2"/>
        <v>0</v>
      </c>
    </row>
    <row r="53" spans="1:17" ht="12.75">
      <c r="A53" s="68"/>
      <c r="C53" s="136"/>
      <c r="D53" s="146"/>
      <c r="E53" s="137">
        <f t="shared" si="3"/>
        <v>0</v>
      </c>
      <c r="F53" s="135"/>
      <c r="G53" s="137">
        <f t="shared" si="4"/>
        <v>0</v>
      </c>
      <c r="H53" s="139">
        <v>0.64</v>
      </c>
      <c r="I53" s="136"/>
      <c r="J53" s="139">
        <v>0.36</v>
      </c>
      <c r="K53" s="136"/>
      <c r="L53" s="136"/>
      <c r="M53" s="139">
        <v>0.06</v>
      </c>
      <c r="P53" s="139">
        <v>0</v>
      </c>
      <c r="Q53" s="17">
        <f t="shared" si="2"/>
        <v>0</v>
      </c>
    </row>
    <row r="54" spans="1:17" ht="12.75">
      <c r="A54" s="68"/>
      <c r="C54" s="15"/>
      <c r="D54" s="16"/>
      <c r="E54" s="137">
        <f t="shared" si="3"/>
        <v>0</v>
      </c>
      <c r="F54" s="18"/>
      <c r="G54" s="137">
        <f t="shared" si="4"/>
        <v>0</v>
      </c>
      <c r="H54" s="139">
        <v>0.64</v>
      </c>
      <c r="I54" s="15"/>
      <c r="J54" s="139">
        <v>0.36</v>
      </c>
      <c r="K54" s="15"/>
      <c r="M54" s="139">
        <v>0.06</v>
      </c>
      <c r="P54" s="139">
        <v>0</v>
      </c>
      <c r="Q54" s="17">
        <f t="shared" si="2"/>
        <v>0</v>
      </c>
    </row>
    <row r="55" spans="1:17" ht="12.75">
      <c r="A55" s="68"/>
      <c r="C55" s="15"/>
      <c r="D55" s="16"/>
      <c r="E55" s="137">
        <f t="shared" si="3"/>
        <v>0</v>
      </c>
      <c r="F55" s="18"/>
      <c r="G55" s="137">
        <f t="shared" si="4"/>
        <v>0</v>
      </c>
      <c r="H55" s="139">
        <v>0.64</v>
      </c>
      <c r="I55" s="15"/>
      <c r="J55" s="139">
        <v>0.36</v>
      </c>
      <c r="K55" s="15"/>
      <c r="M55" s="139">
        <v>0.06</v>
      </c>
      <c r="P55" s="139">
        <v>0</v>
      </c>
      <c r="Q55" s="17">
        <f t="shared" si="2"/>
        <v>0</v>
      </c>
    </row>
    <row r="56" spans="1:17" ht="12.75">
      <c r="A56" s="68"/>
      <c r="C56" s="15"/>
      <c r="D56" s="16"/>
      <c r="E56" s="137">
        <f t="shared" si="3"/>
        <v>0</v>
      </c>
      <c r="F56" s="18"/>
      <c r="G56" s="137">
        <f t="shared" si="4"/>
        <v>0</v>
      </c>
      <c r="H56" s="139">
        <v>0.64</v>
      </c>
      <c r="I56" s="15"/>
      <c r="J56" s="139">
        <v>0.36</v>
      </c>
      <c r="K56" s="15"/>
      <c r="M56" s="139">
        <v>0.06</v>
      </c>
      <c r="P56" s="139">
        <v>0</v>
      </c>
      <c r="Q56" s="17">
        <f t="shared" si="2"/>
        <v>0</v>
      </c>
    </row>
    <row r="57" spans="1:17" ht="12.75">
      <c r="A57" s="68"/>
      <c r="C57" s="136"/>
      <c r="D57" s="146"/>
      <c r="E57" s="137">
        <f t="shared" si="3"/>
        <v>0</v>
      </c>
      <c r="F57" s="135"/>
      <c r="G57" s="137">
        <f t="shared" si="4"/>
        <v>0</v>
      </c>
      <c r="H57" s="139">
        <v>0.64</v>
      </c>
      <c r="I57" s="136"/>
      <c r="J57" s="139">
        <v>0.36</v>
      </c>
      <c r="K57" s="136"/>
      <c r="L57" s="136"/>
      <c r="M57" s="139">
        <v>0.06</v>
      </c>
      <c r="P57" s="139">
        <v>0</v>
      </c>
      <c r="Q57" s="17">
        <f t="shared" si="2"/>
        <v>0</v>
      </c>
    </row>
    <row r="58" spans="1:17" ht="12.75">
      <c r="A58" s="68"/>
      <c r="C58" s="15"/>
      <c r="D58" s="16"/>
      <c r="E58" s="137">
        <f t="shared" si="3"/>
        <v>0</v>
      </c>
      <c r="F58" s="18"/>
      <c r="G58" s="137">
        <f t="shared" si="4"/>
        <v>0</v>
      </c>
      <c r="H58" s="139">
        <v>0.64</v>
      </c>
      <c r="I58" s="15"/>
      <c r="J58" s="139">
        <v>0.36</v>
      </c>
      <c r="K58" s="136"/>
      <c r="L58" s="136"/>
      <c r="M58" s="139">
        <v>0.06</v>
      </c>
      <c r="P58" s="139">
        <v>0</v>
      </c>
      <c r="Q58" s="17"/>
    </row>
    <row r="59" spans="1:17" ht="12.75">
      <c r="A59" s="68"/>
      <c r="C59" s="15"/>
      <c r="D59" s="16"/>
      <c r="E59" s="137">
        <f t="shared" si="3"/>
        <v>0</v>
      </c>
      <c r="F59" s="18"/>
      <c r="G59" s="137">
        <f t="shared" si="4"/>
        <v>0</v>
      </c>
      <c r="H59" s="139">
        <v>0.64</v>
      </c>
      <c r="I59" s="15"/>
      <c r="J59" s="139">
        <v>0.36</v>
      </c>
      <c r="K59" s="136"/>
      <c r="L59" s="136"/>
      <c r="M59" s="139">
        <v>0.06</v>
      </c>
      <c r="P59" s="139">
        <v>0</v>
      </c>
      <c r="Q59" s="17"/>
    </row>
    <row r="60" spans="1:16" ht="12.75">
      <c r="A60" s="68"/>
      <c r="C60" s="15"/>
      <c r="D60" s="16"/>
      <c r="E60" s="137">
        <f t="shared" si="3"/>
        <v>0</v>
      </c>
      <c r="F60" s="18"/>
      <c r="G60" s="137">
        <f t="shared" si="4"/>
        <v>0</v>
      </c>
      <c r="H60" s="139">
        <v>0.64</v>
      </c>
      <c r="I60" s="15"/>
      <c r="J60" s="139">
        <v>0.36</v>
      </c>
      <c r="K60" s="136"/>
      <c r="L60" s="136"/>
      <c r="M60" s="139">
        <v>0.06</v>
      </c>
      <c r="P60" s="139">
        <v>0</v>
      </c>
    </row>
    <row r="61" spans="1:16" ht="12.75">
      <c r="A61" s="68"/>
      <c r="C61" s="15"/>
      <c r="D61" s="16"/>
      <c r="E61" s="137">
        <f t="shared" si="3"/>
        <v>0</v>
      </c>
      <c r="F61" s="18"/>
      <c r="G61" s="137">
        <f t="shared" si="4"/>
        <v>0</v>
      </c>
      <c r="H61" s="139">
        <v>0.64</v>
      </c>
      <c r="I61" s="15"/>
      <c r="J61" s="139">
        <v>0.36</v>
      </c>
      <c r="K61" s="136"/>
      <c r="L61" s="136"/>
      <c r="M61" s="139">
        <v>0.06</v>
      </c>
      <c r="P61" s="139">
        <v>0</v>
      </c>
    </row>
    <row r="62" spans="1:16" ht="12.75">
      <c r="A62" s="68"/>
      <c r="C62" s="15"/>
      <c r="D62" s="16"/>
      <c r="E62" s="137">
        <f t="shared" si="3"/>
        <v>0</v>
      </c>
      <c r="F62" s="18"/>
      <c r="G62" s="137">
        <f t="shared" si="4"/>
        <v>0</v>
      </c>
      <c r="H62" s="139">
        <v>0.64</v>
      </c>
      <c r="I62" s="15"/>
      <c r="J62" s="139">
        <v>0.36</v>
      </c>
      <c r="K62" s="136"/>
      <c r="L62" s="136"/>
      <c r="M62" s="139">
        <v>0.06</v>
      </c>
      <c r="P62" s="139">
        <v>0</v>
      </c>
    </row>
    <row r="63" spans="1:16" ht="12.75">
      <c r="A63" s="68"/>
      <c r="C63" s="15"/>
      <c r="D63" s="16"/>
      <c r="E63" s="137">
        <f t="shared" si="3"/>
        <v>0</v>
      </c>
      <c r="F63" s="18"/>
      <c r="G63" s="137">
        <f t="shared" si="4"/>
        <v>0</v>
      </c>
      <c r="H63" s="139">
        <v>0.64</v>
      </c>
      <c r="I63" s="15"/>
      <c r="J63" s="139">
        <v>0.36</v>
      </c>
      <c r="K63" s="136"/>
      <c r="L63" s="136"/>
      <c r="M63" s="139">
        <v>0.06</v>
      </c>
      <c r="P63" s="139">
        <v>0</v>
      </c>
    </row>
    <row r="64" spans="1:16" ht="12.75">
      <c r="A64" s="68"/>
      <c r="C64" s="15"/>
      <c r="D64" s="16"/>
      <c r="E64" s="137">
        <f t="shared" si="3"/>
        <v>0</v>
      </c>
      <c r="F64" s="18"/>
      <c r="G64" s="137">
        <f t="shared" si="4"/>
        <v>0</v>
      </c>
      <c r="H64" s="139">
        <v>0.64</v>
      </c>
      <c r="I64" s="15"/>
      <c r="J64" s="139">
        <v>0.36</v>
      </c>
      <c r="K64" s="136"/>
      <c r="L64" s="136"/>
      <c r="M64" s="139">
        <v>0.06</v>
      </c>
      <c r="P64" s="139">
        <v>0</v>
      </c>
    </row>
    <row r="65" spans="1:16" ht="12.75">
      <c r="A65" s="68"/>
      <c r="C65" s="15"/>
      <c r="D65" s="16"/>
      <c r="E65" s="137">
        <f t="shared" si="3"/>
        <v>0</v>
      </c>
      <c r="F65" s="18"/>
      <c r="G65" s="137">
        <f t="shared" si="4"/>
        <v>0</v>
      </c>
      <c r="H65" s="139">
        <v>0.64</v>
      </c>
      <c r="I65" s="15"/>
      <c r="J65" s="139">
        <v>0.36</v>
      </c>
      <c r="K65" s="136"/>
      <c r="L65" s="136"/>
      <c r="M65" s="139">
        <v>0.06</v>
      </c>
      <c r="P65" s="139">
        <v>0</v>
      </c>
    </row>
    <row r="66" spans="1:16" ht="12.75">
      <c r="A66" s="68"/>
      <c r="C66" s="15"/>
      <c r="D66" s="16"/>
      <c r="E66" s="137">
        <f t="shared" si="3"/>
        <v>0</v>
      </c>
      <c r="F66" s="18"/>
      <c r="G66" s="137">
        <f t="shared" si="4"/>
        <v>0</v>
      </c>
      <c r="H66" s="139">
        <v>0.64</v>
      </c>
      <c r="I66" s="15"/>
      <c r="J66" s="139">
        <v>0.36</v>
      </c>
      <c r="K66" s="136"/>
      <c r="L66" s="136"/>
      <c r="M66" s="139">
        <v>0.06</v>
      </c>
      <c r="P66" s="139">
        <v>0</v>
      </c>
    </row>
    <row r="67" spans="1:16" ht="12.75">
      <c r="A67" s="68"/>
      <c r="C67" s="15"/>
      <c r="D67" s="16"/>
      <c r="E67" s="137">
        <f t="shared" si="3"/>
        <v>0</v>
      </c>
      <c r="F67" s="18"/>
      <c r="G67" s="137">
        <f t="shared" si="4"/>
        <v>0</v>
      </c>
      <c r="H67" s="139">
        <v>0.64</v>
      </c>
      <c r="I67" s="15"/>
      <c r="J67" s="139">
        <v>0.36</v>
      </c>
      <c r="M67" s="139">
        <v>0.06</v>
      </c>
      <c r="P67" s="139">
        <v>0</v>
      </c>
    </row>
    <row r="68" spans="1:17" ht="12.75">
      <c r="A68" s="68" t="s">
        <v>157</v>
      </c>
      <c r="C68" s="17">
        <f>SUM(C46:C67)</f>
        <v>0</v>
      </c>
      <c r="E68" s="17">
        <f>SUM(E46:E67)</f>
        <v>0</v>
      </c>
      <c r="G68" s="17">
        <f>SUM(G46:G67)</f>
        <v>0</v>
      </c>
      <c r="H68" s="139">
        <v>0.64</v>
      </c>
      <c r="I68" s="17">
        <f>SUM(I46:I67)</f>
        <v>0</v>
      </c>
      <c r="J68" s="139">
        <v>0.36</v>
      </c>
      <c r="K68" s="17">
        <f>SUM(K46:K67)</f>
        <v>0</v>
      </c>
      <c r="M68" s="139">
        <v>0.06</v>
      </c>
      <c r="Q68" s="17">
        <f>SUM(Q46:Q47)</f>
        <v>0</v>
      </c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7"/>
    </row>
  </sheetData>
  <sheetProtection/>
  <mergeCells count="1">
    <mergeCell ref="A1:Q1"/>
  </mergeCells>
  <printOptions gridLines="1" horizontalCentered="1" verticalCentered="1"/>
  <pageMargins left="0.7" right="0.7" top="0.75" bottom="0.75" header="0.3" footer="0.3"/>
  <pageSetup fitToHeight="1" fitToWidth="1" horizontalDpi="600" verticalDpi="600" orientation="landscape" scale="5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0">
      <selection activeCell="B9" sqref="B9"/>
    </sheetView>
  </sheetViews>
  <sheetFormatPr defaultColWidth="13.421875" defaultRowHeight="12.75"/>
  <cols>
    <col min="1" max="1" width="16.00390625" style="0" customWidth="1"/>
    <col min="2" max="2" width="23.00390625" style="0" bestFit="1" customWidth="1"/>
    <col min="3" max="3" width="17.28125" style="1" customWidth="1"/>
    <col min="4" max="4" width="7.421875" style="4" customWidth="1"/>
    <col min="5" max="5" width="13.421875" style="1" customWidth="1"/>
    <col min="6" max="6" width="5.7109375" style="2" customWidth="1"/>
    <col min="7" max="7" width="13.421875" style="1" customWidth="1"/>
    <col min="8" max="8" width="7.421875" style="2" customWidth="1"/>
    <col min="9" max="9" width="13.421875" style="1" customWidth="1"/>
    <col min="10" max="10" width="7.7109375" style="2" bestFit="1" customWidth="1"/>
    <col min="11" max="11" width="13.421875" style="0" customWidth="1"/>
    <col min="12" max="12" width="13.421875" style="1" customWidth="1"/>
    <col min="13" max="13" width="13.421875" style="2" customWidth="1"/>
  </cols>
  <sheetData>
    <row r="1" spans="1:14" ht="12.75">
      <c r="A1" s="155" t="s">
        <v>68</v>
      </c>
      <c r="B1" s="155"/>
      <c r="C1" s="156"/>
      <c r="D1" s="157"/>
      <c r="E1" s="156"/>
      <c r="F1" s="157"/>
      <c r="G1" s="156"/>
      <c r="H1" s="157"/>
      <c r="I1" s="156"/>
      <c r="J1" s="157"/>
      <c r="K1" s="155"/>
      <c r="L1" s="156"/>
      <c r="M1" s="155"/>
      <c r="N1" s="155"/>
    </row>
    <row r="2" spans="1:14" ht="12.75">
      <c r="A2" s="6" t="s">
        <v>1</v>
      </c>
      <c r="B2" s="6" t="s">
        <v>2</v>
      </c>
      <c r="C2" s="7" t="s">
        <v>3</v>
      </c>
      <c r="D2" s="8" t="s">
        <v>4</v>
      </c>
      <c r="E2" s="7" t="s">
        <v>36</v>
      </c>
      <c r="F2" s="9" t="s">
        <v>5</v>
      </c>
      <c r="G2" s="7" t="s">
        <v>6</v>
      </c>
      <c r="H2" s="9" t="s">
        <v>8</v>
      </c>
      <c r="I2" s="7" t="s">
        <v>7</v>
      </c>
      <c r="J2" s="9" t="s">
        <v>9</v>
      </c>
      <c r="K2" s="7" t="s">
        <v>10</v>
      </c>
      <c r="L2" s="7" t="s">
        <v>11</v>
      </c>
      <c r="M2" s="9" t="s">
        <v>101</v>
      </c>
      <c r="N2" s="6" t="s">
        <v>102</v>
      </c>
    </row>
    <row r="3" spans="1:12" ht="12.75">
      <c r="A3" t="s">
        <v>147</v>
      </c>
      <c r="L3" s="1">
        <v>23000</v>
      </c>
    </row>
    <row r="4" spans="1:14" ht="12.75">
      <c r="A4" s="107">
        <v>40364</v>
      </c>
      <c r="B4" s="31" t="s">
        <v>160</v>
      </c>
      <c r="C4" s="108">
        <v>1200</v>
      </c>
      <c r="D4" s="109" t="s">
        <v>72</v>
      </c>
      <c r="E4" s="108">
        <v>100</v>
      </c>
      <c r="F4" s="110">
        <v>1</v>
      </c>
      <c r="G4" s="108">
        <f aca="true" t="shared" si="0" ref="G4:G11">E4*F4</f>
        <v>100</v>
      </c>
      <c r="H4" s="110">
        <v>0.64</v>
      </c>
      <c r="I4" s="108">
        <f>G4*H4</f>
        <v>64</v>
      </c>
      <c r="J4" s="110">
        <v>0.36</v>
      </c>
      <c r="K4" s="111">
        <f>G4*J4</f>
        <v>36</v>
      </c>
      <c r="L4" s="108">
        <f aca="true" t="shared" si="1" ref="L4:L15">L3-K4</f>
        <v>22964</v>
      </c>
      <c r="M4" s="110"/>
      <c r="N4" s="31"/>
    </row>
    <row r="5" spans="1:14" ht="12.75">
      <c r="A5" s="112">
        <v>40395</v>
      </c>
      <c r="B5" s="113" t="s">
        <v>161</v>
      </c>
      <c r="C5" s="59">
        <v>350000</v>
      </c>
      <c r="D5" s="114">
        <v>0.03</v>
      </c>
      <c r="E5" s="59">
        <f>C5*D5</f>
        <v>10500</v>
      </c>
      <c r="F5" s="61">
        <v>0.25</v>
      </c>
      <c r="G5" s="59">
        <v>2362.5</v>
      </c>
      <c r="H5" s="61">
        <v>0.64</v>
      </c>
      <c r="I5" s="59">
        <v>1512</v>
      </c>
      <c r="J5" s="61">
        <v>0.36</v>
      </c>
      <c r="K5" s="115">
        <v>850.5</v>
      </c>
      <c r="L5" s="59">
        <f t="shared" si="1"/>
        <v>22113.5</v>
      </c>
      <c r="M5" s="61">
        <v>0.75</v>
      </c>
      <c r="N5" s="115">
        <f aca="true" t="shared" si="2" ref="N5:N15">E5*M5</f>
        <v>7875</v>
      </c>
    </row>
    <row r="6" spans="1:14" ht="12.75">
      <c r="A6" s="116">
        <v>40395</v>
      </c>
      <c r="B6" s="113" t="s">
        <v>162</v>
      </c>
      <c r="C6" s="59">
        <v>410000</v>
      </c>
      <c r="D6" s="114">
        <v>0.03</v>
      </c>
      <c r="E6" s="59">
        <f>C6*D6</f>
        <v>12300</v>
      </c>
      <c r="F6" s="61">
        <v>0.25</v>
      </c>
      <c r="G6" s="59">
        <f t="shared" si="0"/>
        <v>3075</v>
      </c>
      <c r="H6" s="61">
        <v>0.64</v>
      </c>
      <c r="I6" s="59">
        <f>G6*H6</f>
        <v>1968</v>
      </c>
      <c r="J6" s="61">
        <v>0.36</v>
      </c>
      <c r="K6" s="115">
        <f aca="true" t="shared" si="3" ref="K6:K15">G6*J6</f>
        <v>1107</v>
      </c>
      <c r="L6" s="59">
        <f t="shared" si="1"/>
        <v>21006.5</v>
      </c>
      <c r="M6" s="61">
        <v>0.75</v>
      </c>
      <c r="N6" s="115">
        <f t="shared" si="2"/>
        <v>9225</v>
      </c>
    </row>
    <row r="7" spans="1:14" ht="12.75">
      <c r="A7" s="107">
        <v>40396</v>
      </c>
      <c r="B7" s="31" t="s">
        <v>163</v>
      </c>
      <c r="C7" s="108">
        <v>96000</v>
      </c>
      <c r="D7" s="109">
        <v>0.025</v>
      </c>
      <c r="E7" s="108">
        <f>C7*D7</f>
        <v>2400</v>
      </c>
      <c r="F7" s="110">
        <v>0.5</v>
      </c>
      <c r="G7" s="108">
        <f t="shared" si="0"/>
        <v>1200</v>
      </c>
      <c r="H7" s="110">
        <v>0.64</v>
      </c>
      <c r="I7" s="108">
        <f>G7*H7</f>
        <v>768</v>
      </c>
      <c r="J7" s="110">
        <v>0.36</v>
      </c>
      <c r="K7" s="111">
        <f t="shared" si="3"/>
        <v>432</v>
      </c>
      <c r="L7" s="108">
        <f t="shared" si="1"/>
        <v>20574.5</v>
      </c>
      <c r="M7" s="110">
        <v>0.5</v>
      </c>
      <c r="N7" s="111">
        <f t="shared" si="2"/>
        <v>1200</v>
      </c>
    </row>
    <row r="8" spans="1:14" ht="12.75">
      <c r="A8" s="107">
        <v>40409</v>
      </c>
      <c r="B8" s="31" t="s">
        <v>164</v>
      </c>
      <c r="C8" s="108">
        <v>330000</v>
      </c>
      <c r="D8" s="109">
        <v>0.03</v>
      </c>
      <c r="E8" s="108">
        <f>C8*D8</f>
        <v>9900</v>
      </c>
      <c r="F8" s="110">
        <v>0.75</v>
      </c>
      <c r="G8" s="108">
        <f t="shared" si="0"/>
        <v>7425</v>
      </c>
      <c r="H8" s="110">
        <v>0.64</v>
      </c>
      <c r="I8" s="108">
        <f>G8*H8</f>
        <v>4752</v>
      </c>
      <c r="J8" s="110">
        <v>0.36</v>
      </c>
      <c r="K8" s="111">
        <f t="shared" si="3"/>
        <v>2673</v>
      </c>
      <c r="L8" s="108">
        <f t="shared" si="1"/>
        <v>17901.5</v>
      </c>
      <c r="M8" s="110">
        <v>0.25</v>
      </c>
      <c r="N8" s="111">
        <f t="shared" si="2"/>
        <v>2475</v>
      </c>
    </row>
    <row r="9" spans="1:14" ht="12.75">
      <c r="A9" s="107">
        <v>40416</v>
      </c>
      <c r="B9" s="31" t="s">
        <v>165</v>
      </c>
      <c r="C9" s="108">
        <v>135000</v>
      </c>
      <c r="D9" s="109">
        <v>0.03</v>
      </c>
      <c r="E9" s="108">
        <f>C9*D9</f>
        <v>4050</v>
      </c>
      <c r="F9" s="110">
        <v>0.75</v>
      </c>
      <c r="G9" s="108">
        <f t="shared" si="0"/>
        <v>3037.5</v>
      </c>
      <c r="H9" s="110">
        <v>0.64</v>
      </c>
      <c r="I9" s="108">
        <f>G9*H9</f>
        <v>1944</v>
      </c>
      <c r="J9" s="110">
        <v>0.36</v>
      </c>
      <c r="K9" s="111">
        <f t="shared" si="3"/>
        <v>1093.5</v>
      </c>
      <c r="L9" s="108">
        <f t="shared" si="1"/>
        <v>16808</v>
      </c>
      <c r="M9" s="110">
        <v>0.25</v>
      </c>
      <c r="N9" s="111">
        <f t="shared" si="2"/>
        <v>1012.5</v>
      </c>
    </row>
    <row r="10" spans="1:14" ht="12.75">
      <c r="A10" s="107">
        <v>40436</v>
      </c>
      <c r="B10" s="31" t="s">
        <v>172</v>
      </c>
      <c r="C10" s="108">
        <v>700</v>
      </c>
      <c r="D10" s="109" t="s">
        <v>72</v>
      </c>
      <c r="E10" s="108">
        <v>700</v>
      </c>
      <c r="F10" s="110">
        <v>1</v>
      </c>
      <c r="G10" s="108">
        <f t="shared" si="0"/>
        <v>700</v>
      </c>
      <c r="H10" s="110">
        <v>0.64</v>
      </c>
      <c r="I10" s="108">
        <f>G10*H10</f>
        <v>448</v>
      </c>
      <c r="J10" s="110">
        <v>0.36</v>
      </c>
      <c r="K10" s="111">
        <f t="shared" si="3"/>
        <v>252</v>
      </c>
      <c r="L10" s="108">
        <f t="shared" si="1"/>
        <v>16556</v>
      </c>
      <c r="M10" s="110"/>
      <c r="N10" s="111">
        <f t="shared" si="2"/>
        <v>0</v>
      </c>
    </row>
    <row r="11" spans="1:14" ht="12.75">
      <c r="A11" s="107">
        <v>40479</v>
      </c>
      <c r="B11" s="31" t="s">
        <v>177</v>
      </c>
      <c r="C11" s="108">
        <v>192000</v>
      </c>
      <c r="D11" s="109">
        <v>0.03</v>
      </c>
      <c r="E11" s="108">
        <f>C11*D11</f>
        <v>5760</v>
      </c>
      <c r="F11" s="110">
        <v>1</v>
      </c>
      <c r="G11" s="108">
        <f t="shared" si="0"/>
        <v>5760</v>
      </c>
      <c r="H11" s="110">
        <v>0.64</v>
      </c>
      <c r="I11" s="108">
        <v>3676.4</v>
      </c>
      <c r="J11" s="110">
        <v>0.36</v>
      </c>
      <c r="K11" s="111">
        <f t="shared" si="3"/>
        <v>2073.6</v>
      </c>
      <c r="L11" s="108">
        <f t="shared" si="1"/>
        <v>14482.4</v>
      </c>
      <c r="M11" s="110"/>
      <c r="N11" s="111">
        <f t="shared" si="2"/>
        <v>0</v>
      </c>
    </row>
    <row r="12" spans="1:14" s="14" customFormat="1" ht="12.75">
      <c r="A12" s="107">
        <v>40486</v>
      </c>
      <c r="B12" s="31" t="s">
        <v>166</v>
      </c>
      <c r="C12" s="108">
        <v>150000</v>
      </c>
      <c r="D12" s="109">
        <v>0.038</v>
      </c>
      <c r="E12" s="108">
        <f>C12*D12</f>
        <v>5700</v>
      </c>
      <c r="F12" s="110">
        <v>0.25</v>
      </c>
      <c r="G12" s="108">
        <v>1418.75</v>
      </c>
      <c r="H12" s="110">
        <v>0.64</v>
      </c>
      <c r="I12" s="108">
        <f aca="true" t="shared" si="4" ref="I12:I20">G12*H12</f>
        <v>908</v>
      </c>
      <c r="J12" s="110">
        <v>0.36</v>
      </c>
      <c r="K12" s="111">
        <f t="shared" si="3"/>
        <v>510.75</v>
      </c>
      <c r="L12" s="108">
        <f t="shared" si="1"/>
        <v>13971.65</v>
      </c>
      <c r="M12" s="110">
        <v>0.75</v>
      </c>
      <c r="N12" s="111">
        <f t="shared" si="2"/>
        <v>4275</v>
      </c>
    </row>
    <row r="13" spans="1:14" s="14" customFormat="1" ht="12.75">
      <c r="A13" s="107">
        <v>40508</v>
      </c>
      <c r="B13" s="31" t="s">
        <v>188</v>
      </c>
      <c r="C13" s="127">
        <v>235000</v>
      </c>
      <c r="D13" s="128">
        <v>0.025</v>
      </c>
      <c r="E13" s="127">
        <f>C13*D13</f>
        <v>5875</v>
      </c>
      <c r="F13" s="129">
        <v>0.25</v>
      </c>
      <c r="G13" s="127">
        <v>1418.75</v>
      </c>
      <c r="H13" s="129">
        <v>0.64</v>
      </c>
      <c r="I13" s="127">
        <f t="shared" si="4"/>
        <v>908</v>
      </c>
      <c r="J13" s="129">
        <v>0.36</v>
      </c>
      <c r="K13" s="111">
        <f t="shared" si="3"/>
        <v>510.75</v>
      </c>
      <c r="L13" s="117">
        <f t="shared" si="1"/>
        <v>13460.9</v>
      </c>
      <c r="M13" s="129">
        <v>0.75</v>
      </c>
      <c r="N13" s="111">
        <f t="shared" si="2"/>
        <v>4406.25</v>
      </c>
    </row>
    <row r="14" spans="1:14" s="14" customFormat="1" ht="12.75">
      <c r="A14" s="107">
        <v>40515</v>
      </c>
      <c r="B14" s="31" t="s">
        <v>179</v>
      </c>
      <c r="C14" s="117">
        <v>224000</v>
      </c>
      <c r="D14" s="118">
        <v>0.03</v>
      </c>
      <c r="E14" s="117">
        <v>6750</v>
      </c>
      <c r="F14" s="119">
        <v>0.75</v>
      </c>
      <c r="G14" s="117">
        <f aca="true" t="shared" si="5" ref="G14:G20">E14*F14</f>
        <v>5062.5</v>
      </c>
      <c r="H14" s="119">
        <v>0.64</v>
      </c>
      <c r="I14" s="117">
        <f t="shared" si="4"/>
        <v>3240</v>
      </c>
      <c r="J14" s="119">
        <v>0.36</v>
      </c>
      <c r="K14" s="111">
        <f t="shared" si="3"/>
        <v>1822.5</v>
      </c>
      <c r="L14" s="108">
        <f t="shared" si="1"/>
        <v>11638.4</v>
      </c>
      <c r="M14" s="119">
        <v>0.25</v>
      </c>
      <c r="N14" s="111">
        <f t="shared" si="2"/>
        <v>1687.5</v>
      </c>
    </row>
    <row r="15" spans="1:14" ht="12.75">
      <c r="A15" s="107">
        <v>40532</v>
      </c>
      <c r="B15" s="31" t="s">
        <v>184</v>
      </c>
      <c r="C15" s="131">
        <v>165000</v>
      </c>
      <c r="D15" s="132">
        <v>0.03</v>
      </c>
      <c r="E15" s="131">
        <f aca="true" t="shared" si="6" ref="E15:E20">C15*D15</f>
        <v>4950</v>
      </c>
      <c r="F15" s="133">
        <v>0.75</v>
      </c>
      <c r="G15" s="131">
        <f t="shared" si="5"/>
        <v>3712.5</v>
      </c>
      <c r="H15" s="133">
        <v>0.64</v>
      </c>
      <c r="I15" s="131">
        <f t="shared" si="4"/>
        <v>2376</v>
      </c>
      <c r="J15" s="133">
        <v>0.36</v>
      </c>
      <c r="K15" s="111">
        <f t="shared" si="3"/>
        <v>1336.5</v>
      </c>
      <c r="L15" s="127">
        <f t="shared" si="1"/>
        <v>10301.9</v>
      </c>
      <c r="M15" s="133">
        <v>0.25</v>
      </c>
      <c r="N15" s="111">
        <f t="shared" si="2"/>
        <v>1237.5</v>
      </c>
    </row>
    <row r="16" spans="5:14" ht="12.75">
      <c r="E16" s="1">
        <f t="shared" si="6"/>
        <v>0</v>
      </c>
      <c r="G16" s="1">
        <f t="shared" si="5"/>
        <v>0</v>
      </c>
      <c r="I16" s="1">
        <f t="shared" si="4"/>
        <v>0</v>
      </c>
      <c r="L16" s="98">
        <f>L15-K16</f>
        <v>10301.9</v>
      </c>
      <c r="N16" s="3">
        <f>E16*M16</f>
        <v>0</v>
      </c>
    </row>
    <row r="17" spans="5:14" ht="12.75">
      <c r="E17" s="1">
        <f t="shared" si="6"/>
        <v>0</v>
      </c>
      <c r="G17" s="1">
        <f t="shared" si="5"/>
        <v>0</v>
      </c>
      <c r="I17" s="1">
        <f t="shared" si="4"/>
        <v>0</v>
      </c>
      <c r="L17" s="98">
        <f>L16-K17</f>
        <v>10301.9</v>
      </c>
      <c r="N17" s="3">
        <f>E17*M17</f>
        <v>0</v>
      </c>
    </row>
    <row r="18" spans="5:14" ht="12.75">
      <c r="E18" s="1">
        <f t="shared" si="6"/>
        <v>0</v>
      </c>
      <c r="G18" s="1">
        <f t="shared" si="5"/>
        <v>0</v>
      </c>
      <c r="I18" s="1">
        <f t="shared" si="4"/>
        <v>0</v>
      </c>
      <c r="L18" s="98">
        <f>L17-K18</f>
        <v>10301.9</v>
      </c>
      <c r="N18" s="3">
        <f>E18*M18</f>
        <v>0</v>
      </c>
    </row>
    <row r="19" spans="5:14" ht="12.75">
      <c r="E19" s="1">
        <f t="shared" si="6"/>
        <v>0</v>
      </c>
      <c r="G19" s="1">
        <f t="shared" si="5"/>
        <v>0</v>
      </c>
      <c r="I19" s="1">
        <f t="shared" si="4"/>
        <v>0</v>
      </c>
      <c r="L19" s="98">
        <f>L18-K19</f>
        <v>10301.9</v>
      </c>
      <c r="N19" s="3">
        <f>E19*M19</f>
        <v>0</v>
      </c>
    </row>
    <row r="20" spans="5:14" ht="12.75">
      <c r="E20" s="1">
        <f t="shared" si="6"/>
        <v>0</v>
      </c>
      <c r="G20" s="1">
        <f t="shared" si="5"/>
        <v>0</v>
      </c>
      <c r="I20" s="1">
        <f t="shared" si="4"/>
        <v>0</v>
      </c>
      <c r="L20" s="98">
        <f>L19-K20</f>
        <v>10301.9</v>
      </c>
      <c r="N20" s="3">
        <f>E20*M20</f>
        <v>0</v>
      </c>
    </row>
    <row r="21" spans="1:14" ht="12.75">
      <c r="A21" s="67" t="s">
        <v>157</v>
      </c>
      <c r="C21" s="1">
        <f>SUM(C5:C20)</f>
        <v>2287700</v>
      </c>
      <c r="E21" s="1">
        <f>SUM(E5:E20)</f>
        <v>68885</v>
      </c>
      <c r="G21" s="1">
        <f>SUM(G5:G20)</f>
        <v>35172.5</v>
      </c>
      <c r="I21" s="1">
        <f>SUM(I4:I20)</f>
        <v>22564.4</v>
      </c>
      <c r="K21" s="3">
        <f>SUM(K5:K20)</f>
        <v>12662.1</v>
      </c>
      <c r="N21" s="3">
        <f>SUM(N5:N20)</f>
        <v>33393.75</v>
      </c>
    </row>
    <row r="24" spans="1:12" ht="12.75">
      <c r="A24" s="6" t="s">
        <v>154</v>
      </c>
      <c r="B24" s="1"/>
      <c r="C24" s="7" t="s">
        <v>14</v>
      </c>
      <c r="D24" s="8" t="s">
        <v>4</v>
      </c>
      <c r="E24" s="7" t="s">
        <v>0</v>
      </c>
      <c r="F24" s="9" t="s">
        <v>5</v>
      </c>
      <c r="G24" s="7" t="s">
        <v>6</v>
      </c>
      <c r="H24" s="9" t="s">
        <v>8</v>
      </c>
      <c r="I24" s="7" t="s">
        <v>7</v>
      </c>
      <c r="J24" s="9" t="s">
        <v>15</v>
      </c>
      <c r="K24" s="7" t="s">
        <v>10</v>
      </c>
      <c r="L24" s="7" t="s">
        <v>16</v>
      </c>
    </row>
    <row r="25" spans="1:14" ht="12.75">
      <c r="A25" s="68" t="s">
        <v>148</v>
      </c>
      <c r="B25" s="106" t="s">
        <v>149</v>
      </c>
      <c r="C25" s="15">
        <v>175000</v>
      </c>
      <c r="D25" s="16">
        <v>0.03</v>
      </c>
      <c r="E25" s="15">
        <f aca="true" t="shared" si="7" ref="E25:E33">C25*D25</f>
        <v>5250</v>
      </c>
      <c r="F25" s="18">
        <v>1</v>
      </c>
      <c r="G25" s="15">
        <f aca="true" t="shared" si="8" ref="G25:G43">E25*F25</f>
        <v>5250</v>
      </c>
      <c r="H25" s="58">
        <v>0.7</v>
      </c>
      <c r="I25" s="15">
        <f aca="true" t="shared" si="9" ref="I25:I43">G25*H25</f>
        <v>3674.9999999999995</v>
      </c>
      <c r="J25" s="58">
        <v>0.36</v>
      </c>
      <c r="K25" s="15">
        <f aca="true" t="shared" si="10" ref="K25:K43">G25*J25</f>
        <v>1890</v>
      </c>
      <c r="N25" s="3">
        <f aca="true" t="shared" si="11" ref="N25:N36">E25*M25</f>
        <v>0</v>
      </c>
    </row>
    <row r="26" spans="1:14" ht="12.75">
      <c r="A26" s="68" t="s">
        <v>150</v>
      </c>
      <c r="B26" s="106" t="s">
        <v>151</v>
      </c>
      <c r="C26" s="15">
        <v>375000</v>
      </c>
      <c r="D26" s="16">
        <v>0.03</v>
      </c>
      <c r="E26" s="15">
        <f t="shared" si="7"/>
        <v>11250</v>
      </c>
      <c r="F26" s="18">
        <v>1</v>
      </c>
      <c r="G26" s="15">
        <f t="shared" si="8"/>
        <v>11250</v>
      </c>
      <c r="H26" s="58">
        <v>0.7</v>
      </c>
      <c r="I26" s="15">
        <f t="shared" si="9"/>
        <v>7874.999999999999</v>
      </c>
      <c r="J26" s="58">
        <v>0.36</v>
      </c>
      <c r="K26" s="15">
        <f t="shared" si="10"/>
        <v>4050</v>
      </c>
      <c r="N26" s="3">
        <f t="shared" si="11"/>
        <v>0</v>
      </c>
    </row>
    <row r="27" spans="1:14" ht="12.75">
      <c r="A27" s="68" t="s">
        <v>152</v>
      </c>
      <c r="B27" s="106" t="s">
        <v>153</v>
      </c>
      <c r="C27" s="15">
        <v>150000</v>
      </c>
      <c r="D27" s="16">
        <v>0.03</v>
      </c>
      <c r="E27" s="15">
        <f t="shared" si="7"/>
        <v>4500</v>
      </c>
      <c r="F27" s="18">
        <v>1</v>
      </c>
      <c r="G27" s="15">
        <f t="shared" si="8"/>
        <v>4500</v>
      </c>
      <c r="H27" s="58">
        <v>0.7</v>
      </c>
      <c r="I27" s="15">
        <f t="shared" si="9"/>
        <v>3150</v>
      </c>
      <c r="J27" s="58">
        <v>0.36</v>
      </c>
      <c r="K27" s="15">
        <f t="shared" si="10"/>
        <v>1620</v>
      </c>
      <c r="N27" s="3">
        <f t="shared" si="11"/>
        <v>0</v>
      </c>
    </row>
    <row r="28" spans="1:14" ht="12.75">
      <c r="A28" s="120" t="s">
        <v>190</v>
      </c>
      <c r="B28" s="43" t="s">
        <v>191</v>
      </c>
      <c r="C28" s="124">
        <v>225000</v>
      </c>
      <c r="D28" s="125">
        <v>0.03</v>
      </c>
      <c r="E28" s="124">
        <f t="shared" si="7"/>
        <v>6750</v>
      </c>
      <c r="F28" s="126">
        <v>0.75</v>
      </c>
      <c r="G28" s="124">
        <f t="shared" si="8"/>
        <v>5062.5</v>
      </c>
      <c r="H28" s="45">
        <v>0.64</v>
      </c>
      <c r="I28" s="124">
        <f t="shared" si="9"/>
        <v>3240</v>
      </c>
      <c r="J28" s="45">
        <v>0.36</v>
      </c>
      <c r="K28" s="124">
        <f t="shared" si="10"/>
        <v>1822.5</v>
      </c>
      <c r="L28" s="124"/>
      <c r="M28" s="126">
        <v>0.25</v>
      </c>
      <c r="N28" s="25">
        <f t="shared" si="11"/>
        <v>1687.5</v>
      </c>
    </row>
    <row r="29" spans="1:14" ht="12.75">
      <c r="A29" s="68" t="s">
        <v>155</v>
      </c>
      <c r="B29" s="106" t="s">
        <v>156</v>
      </c>
      <c r="C29" s="15">
        <v>200000</v>
      </c>
      <c r="D29" s="16">
        <v>0.025</v>
      </c>
      <c r="E29" s="15">
        <f t="shared" si="7"/>
        <v>5000</v>
      </c>
      <c r="F29" s="18">
        <v>0.25</v>
      </c>
      <c r="G29" s="15">
        <f t="shared" si="8"/>
        <v>1250</v>
      </c>
      <c r="H29" s="58">
        <v>0.7</v>
      </c>
      <c r="I29" s="15">
        <f t="shared" si="9"/>
        <v>875</v>
      </c>
      <c r="J29" s="58">
        <v>0.36</v>
      </c>
      <c r="K29" s="15">
        <f t="shared" si="10"/>
        <v>450</v>
      </c>
      <c r="N29" s="3">
        <f t="shared" si="11"/>
        <v>0</v>
      </c>
    </row>
    <row r="30" spans="1:14" ht="12.75">
      <c r="A30" s="68" t="s">
        <v>159</v>
      </c>
      <c r="B30" s="106"/>
      <c r="C30" s="15">
        <v>250000</v>
      </c>
      <c r="D30" s="16">
        <v>0.03</v>
      </c>
      <c r="E30" s="15">
        <f t="shared" si="7"/>
        <v>7500</v>
      </c>
      <c r="F30" s="18">
        <v>1</v>
      </c>
      <c r="G30" s="15">
        <f t="shared" si="8"/>
        <v>7500</v>
      </c>
      <c r="H30" s="58">
        <v>0.64</v>
      </c>
      <c r="I30" s="15">
        <f t="shared" si="9"/>
        <v>4800</v>
      </c>
      <c r="J30" s="58">
        <v>0.36</v>
      </c>
      <c r="K30" s="15">
        <f t="shared" si="10"/>
        <v>2700</v>
      </c>
      <c r="N30" s="3">
        <f t="shared" si="11"/>
        <v>0</v>
      </c>
    </row>
    <row r="31" spans="1:14" ht="12.75">
      <c r="A31" s="120" t="s">
        <v>185</v>
      </c>
      <c r="B31" s="43"/>
      <c r="C31" s="121">
        <v>600000</v>
      </c>
      <c r="D31" s="122">
        <v>0.025</v>
      </c>
      <c r="E31" s="121">
        <f t="shared" si="7"/>
        <v>15000</v>
      </c>
      <c r="F31" s="123">
        <v>0.25</v>
      </c>
      <c r="G31" s="121">
        <f t="shared" si="8"/>
        <v>3750</v>
      </c>
      <c r="H31" s="45">
        <v>0.64</v>
      </c>
      <c r="I31" s="121">
        <f t="shared" si="9"/>
        <v>2400</v>
      </c>
      <c r="J31" s="45">
        <v>0.36</v>
      </c>
      <c r="K31" s="121">
        <f t="shared" si="10"/>
        <v>1350</v>
      </c>
      <c r="L31" s="121"/>
      <c r="M31" s="123">
        <v>0.75</v>
      </c>
      <c r="N31" s="25">
        <f t="shared" si="11"/>
        <v>11250</v>
      </c>
    </row>
    <row r="32" spans="1:14" ht="12.75">
      <c r="A32" s="120" t="s">
        <v>186</v>
      </c>
      <c r="B32" s="43"/>
      <c r="C32" s="121">
        <v>225000</v>
      </c>
      <c r="D32" s="122">
        <v>0.03</v>
      </c>
      <c r="E32" s="121">
        <f t="shared" si="7"/>
        <v>6750</v>
      </c>
      <c r="F32" s="123">
        <v>0.25</v>
      </c>
      <c r="G32" s="121">
        <f t="shared" si="8"/>
        <v>1687.5</v>
      </c>
      <c r="H32" s="45">
        <v>0.64</v>
      </c>
      <c r="I32" s="121">
        <f t="shared" si="9"/>
        <v>1080</v>
      </c>
      <c r="J32" s="45">
        <v>0.36</v>
      </c>
      <c r="K32" s="121">
        <f t="shared" si="10"/>
        <v>607.5</v>
      </c>
      <c r="L32" s="121"/>
      <c r="M32" s="123">
        <v>0.75</v>
      </c>
      <c r="N32" s="25">
        <f t="shared" si="11"/>
        <v>5062.5</v>
      </c>
    </row>
    <row r="33" spans="1:14" ht="12.75">
      <c r="A33" s="120" t="s">
        <v>187</v>
      </c>
      <c r="B33" s="43"/>
      <c r="C33" s="121">
        <v>475000</v>
      </c>
      <c r="D33" s="122">
        <v>0.03</v>
      </c>
      <c r="E33" s="121">
        <f t="shared" si="7"/>
        <v>14250</v>
      </c>
      <c r="F33" s="123">
        <v>0.25</v>
      </c>
      <c r="G33" s="121">
        <f t="shared" si="8"/>
        <v>3562.5</v>
      </c>
      <c r="H33" s="45">
        <v>0.64</v>
      </c>
      <c r="I33" s="121">
        <f t="shared" si="9"/>
        <v>2280</v>
      </c>
      <c r="J33" s="45">
        <v>0.36</v>
      </c>
      <c r="K33" s="121">
        <f t="shared" si="10"/>
        <v>1282.5</v>
      </c>
      <c r="L33" s="121"/>
      <c r="M33" s="123">
        <v>0.75</v>
      </c>
      <c r="N33" s="25">
        <f t="shared" si="11"/>
        <v>10687.5</v>
      </c>
    </row>
    <row r="34" spans="1:14" ht="12.75">
      <c r="A34" s="120" t="s">
        <v>170</v>
      </c>
      <c r="B34" s="121" t="s">
        <v>167</v>
      </c>
      <c r="C34" s="121">
        <v>105000</v>
      </c>
      <c r="D34" s="122">
        <v>0.03</v>
      </c>
      <c r="E34" s="121">
        <f aca="true" t="shared" si="12" ref="E34:E43">C34*D34</f>
        <v>3150</v>
      </c>
      <c r="F34" s="123">
        <v>1</v>
      </c>
      <c r="G34" s="121">
        <f t="shared" si="8"/>
        <v>3150</v>
      </c>
      <c r="H34" s="123">
        <v>0.64</v>
      </c>
      <c r="I34" s="121">
        <f t="shared" si="9"/>
        <v>2016</v>
      </c>
      <c r="J34" s="123">
        <v>0.36</v>
      </c>
      <c r="K34" s="121">
        <f t="shared" si="10"/>
        <v>1134</v>
      </c>
      <c r="L34" s="121"/>
      <c r="M34" s="123"/>
      <c r="N34" s="25">
        <f t="shared" si="11"/>
        <v>0</v>
      </c>
    </row>
    <row r="35" spans="1:14" ht="12.75">
      <c r="A35" s="68" t="s">
        <v>168</v>
      </c>
      <c r="B35" s="1" t="s">
        <v>169</v>
      </c>
      <c r="C35" s="15">
        <v>560000</v>
      </c>
      <c r="D35" s="16">
        <v>0.03</v>
      </c>
      <c r="E35" s="15">
        <f t="shared" si="12"/>
        <v>16800</v>
      </c>
      <c r="F35" s="18">
        <v>1</v>
      </c>
      <c r="G35" s="15">
        <f t="shared" si="8"/>
        <v>16800</v>
      </c>
      <c r="H35" s="18">
        <v>0.64</v>
      </c>
      <c r="I35" s="15">
        <f t="shared" si="9"/>
        <v>10752</v>
      </c>
      <c r="J35" s="18">
        <v>0.36</v>
      </c>
      <c r="K35" s="15">
        <f t="shared" si="10"/>
        <v>6048</v>
      </c>
      <c r="N35" s="3">
        <f t="shared" si="11"/>
        <v>0</v>
      </c>
    </row>
    <row r="36" spans="1:14" ht="12.75">
      <c r="A36" s="68" t="s">
        <v>171</v>
      </c>
      <c r="B36" s="1" t="s">
        <v>169</v>
      </c>
      <c r="C36" s="15">
        <v>80000</v>
      </c>
      <c r="D36" s="16">
        <v>0.03</v>
      </c>
      <c r="E36" s="15">
        <f t="shared" si="12"/>
        <v>2400</v>
      </c>
      <c r="F36" s="18">
        <v>0.75</v>
      </c>
      <c r="G36" s="15">
        <f t="shared" si="8"/>
        <v>1800</v>
      </c>
      <c r="H36" s="18">
        <v>0.64</v>
      </c>
      <c r="I36" s="15">
        <f t="shared" si="9"/>
        <v>1152</v>
      </c>
      <c r="J36" s="18">
        <v>0.36</v>
      </c>
      <c r="K36" s="15">
        <f t="shared" si="10"/>
        <v>648</v>
      </c>
      <c r="N36" s="3">
        <f t="shared" si="11"/>
        <v>0</v>
      </c>
    </row>
    <row r="37" spans="1:14" ht="12.75">
      <c r="A37" s="120" t="s">
        <v>178</v>
      </c>
      <c r="B37" s="121" t="s">
        <v>173</v>
      </c>
      <c r="C37" s="121">
        <v>115000</v>
      </c>
      <c r="D37" s="122">
        <v>0.03</v>
      </c>
      <c r="E37" s="121">
        <f t="shared" si="12"/>
        <v>3450</v>
      </c>
      <c r="F37" s="123">
        <v>0.75</v>
      </c>
      <c r="G37" s="121">
        <f t="shared" si="8"/>
        <v>2587.5</v>
      </c>
      <c r="H37" s="123">
        <v>0.64</v>
      </c>
      <c r="I37" s="121">
        <f t="shared" si="9"/>
        <v>1656</v>
      </c>
      <c r="J37" s="123">
        <v>0.36</v>
      </c>
      <c r="K37" s="121">
        <f t="shared" si="10"/>
        <v>931.5</v>
      </c>
      <c r="L37" s="121"/>
      <c r="M37" s="123">
        <v>0.25</v>
      </c>
      <c r="N37" s="25">
        <f aca="true" t="shared" si="13" ref="N37:N42">E37*M37</f>
        <v>862.5</v>
      </c>
    </row>
    <row r="38" spans="1:14" ht="12.75">
      <c r="A38" s="68" t="s">
        <v>174</v>
      </c>
      <c r="B38" s="98"/>
      <c r="C38" s="98">
        <v>525000</v>
      </c>
      <c r="D38" s="130">
        <v>0.03</v>
      </c>
      <c r="E38" s="98">
        <f t="shared" si="12"/>
        <v>15750</v>
      </c>
      <c r="F38" s="100">
        <v>0.75</v>
      </c>
      <c r="G38" s="98">
        <f t="shared" si="8"/>
        <v>11812.5</v>
      </c>
      <c r="H38" s="100">
        <v>0.64</v>
      </c>
      <c r="I38" s="98">
        <f t="shared" si="9"/>
        <v>7560</v>
      </c>
      <c r="J38" s="100">
        <v>0.36</v>
      </c>
      <c r="K38" s="98">
        <f t="shared" si="10"/>
        <v>4252.5</v>
      </c>
      <c r="L38" s="98"/>
      <c r="M38" s="100">
        <v>0.25</v>
      </c>
      <c r="N38" s="17">
        <f t="shared" si="13"/>
        <v>3937.5</v>
      </c>
    </row>
    <row r="39" spans="1:15" ht="12.75">
      <c r="A39" s="120" t="s">
        <v>181</v>
      </c>
      <c r="B39" s="121" t="s">
        <v>182</v>
      </c>
      <c r="C39" s="121">
        <v>240000</v>
      </c>
      <c r="D39" s="122">
        <v>0.03</v>
      </c>
      <c r="E39" s="121">
        <f t="shared" si="12"/>
        <v>7200</v>
      </c>
      <c r="F39" s="123">
        <v>0.75</v>
      </c>
      <c r="G39" s="121">
        <f t="shared" si="8"/>
        <v>5400</v>
      </c>
      <c r="H39" s="123">
        <v>0.64</v>
      </c>
      <c r="I39" s="121">
        <f t="shared" si="9"/>
        <v>3456</v>
      </c>
      <c r="J39" s="123">
        <v>0.36</v>
      </c>
      <c r="K39" s="121">
        <f t="shared" si="10"/>
        <v>1944</v>
      </c>
      <c r="L39" s="121"/>
      <c r="M39" s="123">
        <v>0.25</v>
      </c>
      <c r="N39" s="25">
        <f t="shared" si="13"/>
        <v>1800</v>
      </c>
      <c r="O39" s="22"/>
    </row>
    <row r="40" spans="1:15" ht="12.75">
      <c r="A40" s="120" t="s">
        <v>180</v>
      </c>
      <c r="B40" s="121" t="s">
        <v>183</v>
      </c>
      <c r="C40" s="121">
        <v>600000</v>
      </c>
      <c r="D40" s="122">
        <v>0.03</v>
      </c>
      <c r="E40" s="121">
        <f t="shared" si="12"/>
        <v>18000</v>
      </c>
      <c r="F40" s="123">
        <v>0.25</v>
      </c>
      <c r="G40" s="121">
        <f t="shared" si="8"/>
        <v>4500</v>
      </c>
      <c r="H40" s="123">
        <v>0.64</v>
      </c>
      <c r="I40" s="121">
        <f t="shared" si="9"/>
        <v>2880</v>
      </c>
      <c r="J40" s="123">
        <v>0.36</v>
      </c>
      <c r="K40" s="121">
        <f t="shared" si="10"/>
        <v>1620</v>
      </c>
      <c r="L40" s="121"/>
      <c r="M40" s="123">
        <v>0.75</v>
      </c>
      <c r="N40" s="25">
        <f t="shared" si="13"/>
        <v>13500</v>
      </c>
      <c r="O40" s="22"/>
    </row>
    <row r="41" spans="1:14" ht="12.75">
      <c r="A41" s="68" t="s">
        <v>159</v>
      </c>
      <c r="B41" s="1" t="s">
        <v>183</v>
      </c>
      <c r="C41" s="15">
        <v>200000</v>
      </c>
      <c r="D41" s="16">
        <v>0.03</v>
      </c>
      <c r="E41" s="15">
        <f t="shared" si="12"/>
        <v>6000</v>
      </c>
      <c r="F41" s="18">
        <v>0.25</v>
      </c>
      <c r="G41" s="15">
        <f t="shared" si="8"/>
        <v>1500</v>
      </c>
      <c r="H41" s="18">
        <v>0.64</v>
      </c>
      <c r="I41" s="15">
        <f t="shared" si="9"/>
        <v>960</v>
      </c>
      <c r="J41" s="18">
        <v>0.36</v>
      </c>
      <c r="K41" s="15">
        <f t="shared" si="10"/>
        <v>540</v>
      </c>
      <c r="M41" s="2">
        <v>0.75</v>
      </c>
      <c r="N41" s="3">
        <f t="shared" si="13"/>
        <v>4500</v>
      </c>
    </row>
    <row r="42" spans="1:14" ht="12.75">
      <c r="A42" s="120" t="s">
        <v>175</v>
      </c>
      <c r="B42" s="121" t="s">
        <v>176</v>
      </c>
      <c r="C42" s="121">
        <v>325000</v>
      </c>
      <c r="D42" s="122">
        <v>0.03</v>
      </c>
      <c r="E42" s="121">
        <f t="shared" si="12"/>
        <v>9750</v>
      </c>
      <c r="F42" s="123">
        <v>1</v>
      </c>
      <c r="G42" s="121">
        <f t="shared" si="8"/>
        <v>9750</v>
      </c>
      <c r="H42" s="123">
        <v>0.64</v>
      </c>
      <c r="I42" s="121">
        <f t="shared" si="9"/>
        <v>6240</v>
      </c>
      <c r="J42" s="123">
        <v>0.36</v>
      </c>
      <c r="K42" s="121">
        <f t="shared" si="10"/>
        <v>3510</v>
      </c>
      <c r="L42" s="121"/>
      <c r="M42" s="123"/>
      <c r="N42" s="25">
        <f t="shared" si="13"/>
        <v>0</v>
      </c>
    </row>
    <row r="43" spans="1:11" ht="12.75">
      <c r="A43" s="68" t="s">
        <v>159</v>
      </c>
      <c r="B43" s="1"/>
      <c r="C43" s="15">
        <v>200000</v>
      </c>
      <c r="D43" s="16">
        <v>0.03</v>
      </c>
      <c r="E43" s="15">
        <f t="shared" si="12"/>
        <v>6000</v>
      </c>
      <c r="F43" s="18">
        <v>0.25</v>
      </c>
      <c r="G43" s="15">
        <f t="shared" si="8"/>
        <v>1500</v>
      </c>
      <c r="H43" s="18">
        <v>0.64</v>
      </c>
      <c r="I43" s="15">
        <f t="shared" si="9"/>
        <v>960</v>
      </c>
      <c r="J43" s="18">
        <v>0.36</v>
      </c>
      <c r="K43" s="15">
        <f t="shared" si="10"/>
        <v>540</v>
      </c>
    </row>
    <row r="44" spans="1:11" ht="12.75">
      <c r="A44" s="68" t="s">
        <v>189</v>
      </c>
      <c r="B44" s="1"/>
      <c r="C44" s="15">
        <v>100000</v>
      </c>
      <c r="D44" s="16">
        <v>0.03</v>
      </c>
      <c r="E44" s="15">
        <f>C44*D44</f>
        <v>3000</v>
      </c>
      <c r="F44" s="18">
        <v>1</v>
      </c>
      <c r="G44" s="15">
        <f>E44*F44</f>
        <v>3000</v>
      </c>
      <c r="H44" s="18">
        <v>0.64</v>
      </c>
      <c r="I44" s="15">
        <f>G44*H44</f>
        <v>1920</v>
      </c>
      <c r="J44" s="18">
        <v>0.36</v>
      </c>
      <c r="K44" s="15">
        <f>G44*J44</f>
        <v>1080</v>
      </c>
    </row>
    <row r="45" spans="1:11" ht="12.75">
      <c r="A45" s="68"/>
      <c r="B45" s="1"/>
      <c r="C45" s="15"/>
      <c r="D45" s="16"/>
      <c r="E45" s="15"/>
      <c r="F45" s="18"/>
      <c r="G45" s="15"/>
      <c r="H45" s="18"/>
      <c r="I45" s="15"/>
      <c r="J45" s="18"/>
      <c r="K45" s="15"/>
    </row>
    <row r="46" spans="1:11" ht="12.75">
      <c r="A46" s="68"/>
      <c r="B46" s="1"/>
      <c r="C46" s="15"/>
      <c r="D46" s="16"/>
      <c r="E46" s="15"/>
      <c r="F46" s="18"/>
      <c r="G46" s="15"/>
      <c r="H46" s="18"/>
      <c r="I46" s="15"/>
      <c r="J46" s="18"/>
      <c r="K46" s="15"/>
    </row>
    <row r="47" spans="1:11" ht="12.75">
      <c r="A47" s="68"/>
      <c r="B47" s="1"/>
      <c r="C47" s="15"/>
      <c r="D47" s="16"/>
      <c r="E47" s="15"/>
      <c r="F47" s="18"/>
      <c r="G47" s="15"/>
      <c r="H47" s="18"/>
      <c r="I47" s="15"/>
      <c r="J47" s="18"/>
      <c r="K47" s="15"/>
    </row>
    <row r="48" spans="1:11" ht="12.75">
      <c r="A48" s="68"/>
      <c r="B48" s="1"/>
      <c r="C48" s="15"/>
      <c r="D48" s="16"/>
      <c r="E48" s="15"/>
      <c r="F48" s="18"/>
      <c r="G48" s="15"/>
      <c r="H48" s="18"/>
      <c r="I48" s="15"/>
      <c r="J48" s="18"/>
      <c r="K48" s="15"/>
    </row>
    <row r="49" spans="1:11" ht="12.75">
      <c r="A49" s="68"/>
      <c r="B49" s="1"/>
      <c r="C49" s="15"/>
      <c r="D49" s="16"/>
      <c r="E49" s="15"/>
      <c r="F49" s="18"/>
      <c r="G49" s="15"/>
      <c r="H49" s="18"/>
      <c r="I49" s="15"/>
      <c r="J49" s="18"/>
      <c r="K49" s="15"/>
    </row>
    <row r="50" spans="1:11" ht="12.75">
      <c r="A50" s="68"/>
      <c r="B50" s="1"/>
      <c r="C50" s="15"/>
      <c r="D50" s="16"/>
      <c r="E50" s="15"/>
      <c r="F50" s="18"/>
      <c r="G50" s="15"/>
      <c r="H50" s="18"/>
      <c r="I50" s="15"/>
      <c r="J50" s="18"/>
      <c r="K50" s="15"/>
    </row>
    <row r="52" spans="1:14" ht="12.75">
      <c r="A52" s="6" t="s">
        <v>0</v>
      </c>
      <c r="B52" s="7"/>
      <c r="C52" s="7">
        <f>SUM(C25:C50)</f>
        <v>5725000</v>
      </c>
      <c r="D52" s="105">
        <v>0.025</v>
      </c>
      <c r="E52" s="7">
        <f>SUM(E25:E50)</f>
        <v>167750</v>
      </c>
      <c r="F52" s="76">
        <v>1</v>
      </c>
      <c r="G52" s="7">
        <f>SUM(G25:G50)</f>
        <v>105612.5</v>
      </c>
      <c r="H52" s="76">
        <v>1</v>
      </c>
      <c r="I52" s="7">
        <f>SUM(I25:I50)</f>
        <v>68927</v>
      </c>
      <c r="J52" s="76">
        <v>0</v>
      </c>
      <c r="K52" s="7">
        <f>SUM(K25:K50)</f>
        <v>38020.5</v>
      </c>
      <c r="L52" s="7"/>
      <c r="N52" s="3">
        <f>SUM(N25:N50)</f>
        <v>53287.5</v>
      </c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B40" sqref="B40"/>
    </sheetView>
  </sheetViews>
  <sheetFormatPr defaultColWidth="14.8515625" defaultRowHeight="12.75"/>
  <cols>
    <col min="1" max="1" width="17.00390625" style="14" bestFit="1" customWidth="1"/>
    <col min="2" max="2" width="23.8515625" style="14" bestFit="1" customWidth="1"/>
    <col min="3" max="3" width="14.8515625" style="15" customWidth="1"/>
    <col min="4" max="4" width="14.8515625" style="69" customWidth="1"/>
    <col min="5" max="5" width="14.8515625" style="15" customWidth="1"/>
    <col min="6" max="6" width="14.8515625" style="18" customWidth="1"/>
    <col min="7" max="7" width="14.8515625" style="15" customWidth="1"/>
    <col min="8" max="8" width="14.8515625" style="18" customWidth="1"/>
    <col min="9" max="9" width="14.8515625" style="15" customWidth="1"/>
    <col min="10" max="10" width="14.8515625" style="18" customWidth="1"/>
    <col min="11" max="12" width="14.8515625" style="15" customWidth="1"/>
    <col min="13" max="16384" width="14.8515625" style="14" customWidth="1"/>
  </cols>
  <sheetData>
    <row r="1" spans="1:14" ht="12.75">
      <c r="A1" s="152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2.75">
      <c r="A2" s="80" t="s">
        <v>1</v>
      </c>
      <c r="B2" s="80" t="s">
        <v>2</v>
      </c>
      <c r="C2" s="81" t="s">
        <v>3</v>
      </c>
      <c r="D2" s="75" t="s">
        <v>4</v>
      </c>
      <c r="E2" s="81" t="s">
        <v>36</v>
      </c>
      <c r="F2" s="76" t="s">
        <v>5</v>
      </c>
      <c r="G2" s="81" t="s">
        <v>6</v>
      </c>
      <c r="H2" s="76" t="s">
        <v>8</v>
      </c>
      <c r="I2" s="81" t="s">
        <v>7</v>
      </c>
      <c r="J2" s="76" t="s">
        <v>9</v>
      </c>
      <c r="K2" s="81" t="s">
        <v>10</v>
      </c>
      <c r="L2" s="81" t="s">
        <v>11</v>
      </c>
      <c r="M2" s="76" t="s">
        <v>101</v>
      </c>
      <c r="N2" s="80" t="s">
        <v>102</v>
      </c>
    </row>
    <row r="3" spans="1:12" ht="12.75">
      <c r="A3" s="82">
        <v>39839</v>
      </c>
      <c r="B3" s="68" t="s">
        <v>90</v>
      </c>
      <c r="C3" s="56" t="s">
        <v>91</v>
      </c>
      <c r="D3" s="78" t="s">
        <v>72</v>
      </c>
      <c r="E3" s="83">
        <v>105</v>
      </c>
      <c r="F3" s="84">
        <v>1</v>
      </c>
      <c r="G3" s="83">
        <f>E3*F3</f>
        <v>105</v>
      </c>
      <c r="H3" s="84">
        <v>0.64</v>
      </c>
      <c r="I3" s="83">
        <f>G3*H3</f>
        <v>67.2</v>
      </c>
      <c r="J3" s="84">
        <v>0.36</v>
      </c>
      <c r="K3" s="83">
        <f>G3*J3</f>
        <v>37.8</v>
      </c>
      <c r="L3" s="83">
        <f>'Earnings 2008'!L33-'Earnings 2009'!K3</f>
        <v>16991.75</v>
      </c>
    </row>
    <row r="4" spans="1:12" ht="12.75">
      <c r="A4" s="82">
        <v>39899</v>
      </c>
      <c r="B4" s="68" t="s">
        <v>93</v>
      </c>
      <c r="C4" s="83">
        <v>140000</v>
      </c>
      <c r="D4" s="85">
        <v>0.025</v>
      </c>
      <c r="E4" s="83">
        <v>3350</v>
      </c>
      <c r="F4" s="84">
        <v>1</v>
      </c>
      <c r="G4" s="83">
        <f>E4*F4</f>
        <v>3350</v>
      </c>
      <c r="H4" s="84">
        <v>0.64</v>
      </c>
      <c r="I4" s="83">
        <f>G4*H4</f>
        <v>2144</v>
      </c>
      <c r="J4" s="84">
        <v>0.36</v>
      </c>
      <c r="K4" s="83">
        <f>G4*J4</f>
        <v>1206</v>
      </c>
      <c r="L4" s="83">
        <f>L3-K4</f>
        <v>15785.75</v>
      </c>
    </row>
    <row r="5" spans="1:12" ht="12.75">
      <c r="A5" s="82"/>
      <c r="B5" s="68" t="s">
        <v>42</v>
      </c>
      <c r="L5" s="15">
        <v>24500</v>
      </c>
    </row>
    <row r="6" spans="1:14" ht="12.75">
      <c r="A6" s="82">
        <v>39943</v>
      </c>
      <c r="B6" s="68" t="s">
        <v>100</v>
      </c>
      <c r="C6" s="83"/>
      <c r="D6" s="85" t="s">
        <v>72</v>
      </c>
      <c r="E6" s="83">
        <v>120</v>
      </c>
      <c r="F6" s="84">
        <v>1</v>
      </c>
      <c r="G6" s="83">
        <f>E6*F6</f>
        <v>120</v>
      </c>
      <c r="H6" s="84">
        <v>0.64</v>
      </c>
      <c r="I6" s="83">
        <f aca="true" t="shared" si="0" ref="I6:I11">G6*H6</f>
        <v>76.8</v>
      </c>
      <c r="J6" s="84">
        <v>0.36</v>
      </c>
      <c r="K6" s="83">
        <f aca="true" t="shared" si="1" ref="K6:K13">G6*J6</f>
        <v>43.199999999999996</v>
      </c>
      <c r="L6" s="83">
        <f aca="true" t="shared" si="2" ref="L6:L22">L5-K6</f>
        <v>24456.8</v>
      </c>
      <c r="M6" s="86"/>
      <c r="N6" s="17"/>
    </row>
    <row r="7" spans="1:12" ht="12.75">
      <c r="A7" s="82">
        <v>39990</v>
      </c>
      <c r="B7" s="68" t="s">
        <v>103</v>
      </c>
      <c r="C7" s="83"/>
      <c r="D7" s="85" t="s">
        <v>72</v>
      </c>
      <c r="E7" s="83">
        <v>500</v>
      </c>
      <c r="F7" s="84">
        <v>1</v>
      </c>
      <c r="G7" s="83">
        <f>E7*F7</f>
        <v>500</v>
      </c>
      <c r="H7" s="84">
        <v>0.64</v>
      </c>
      <c r="I7" s="83">
        <f t="shared" si="0"/>
        <v>320</v>
      </c>
      <c r="J7" s="84">
        <v>0.36</v>
      </c>
      <c r="K7" s="83">
        <f t="shared" si="1"/>
        <v>180</v>
      </c>
      <c r="L7" s="83">
        <f t="shared" si="2"/>
        <v>24276.8</v>
      </c>
    </row>
    <row r="8" spans="1:12" ht="12.75">
      <c r="A8" s="82">
        <v>40010</v>
      </c>
      <c r="B8" s="68" t="s">
        <v>97</v>
      </c>
      <c r="C8" s="87">
        <v>270000</v>
      </c>
      <c r="D8" s="88">
        <v>0.025</v>
      </c>
      <c r="E8" s="87">
        <v>8750</v>
      </c>
      <c r="F8" s="89">
        <v>1</v>
      </c>
      <c r="G8" s="87">
        <v>8750</v>
      </c>
      <c r="H8" s="89">
        <v>0.64</v>
      </c>
      <c r="I8" s="87">
        <f t="shared" si="0"/>
        <v>5600</v>
      </c>
      <c r="J8" s="89">
        <v>0.36</v>
      </c>
      <c r="K8" s="87">
        <f t="shared" si="1"/>
        <v>3150</v>
      </c>
      <c r="L8" s="87">
        <f t="shared" si="2"/>
        <v>21126.8</v>
      </c>
    </row>
    <row r="9" spans="1:12" ht="12.75">
      <c r="A9" s="90">
        <v>40039</v>
      </c>
      <c r="B9" s="68" t="s">
        <v>104</v>
      </c>
      <c r="C9" s="56">
        <v>418000</v>
      </c>
      <c r="D9" s="78">
        <v>0.025</v>
      </c>
      <c r="E9" s="56">
        <v>10200</v>
      </c>
      <c r="F9" s="58">
        <v>1</v>
      </c>
      <c r="G9" s="56">
        <f>E9*F9</f>
        <v>10200</v>
      </c>
      <c r="H9" s="58">
        <v>0.64</v>
      </c>
      <c r="I9" s="56">
        <f t="shared" si="0"/>
        <v>6528</v>
      </c>
      <c r="J9" s="58">
        <v>0.36</v>
      </c>
      <c r="K9" s="56">
        <f t="shared" si="1"/>
        <v>3672</v>
      </c>
      <c r="L9" s="56">
        <f t="shared" si="2"/>
        <v>17454.8</v>
      </c>
    </row>
    <row r="10" spans="1:12" ht="12.75">
      <c r="A10" s="82">
        <v>40052</v>
      </c>
      <c r="B10" s="68" t="s">
        <v>108</v>
      </c>
      <c r="C10" s="91">
        <v>237000</v>
      </c>
      <c r="D10" s="92">
        <v>0.025</v>
      </c>
      <c r="E10" s="91">
        <v>5725</v>
      </c>
      <c r="F10" s="93">
        <v>1</v>
      </c>
      <c r="G10" s="91">
        <f>E10*F10</f>
        <v>5725</v>
      </c>
      <c r="H10" s="93">
        <v>0.64</v>
      </c>
      <c r="I10" s="91">
        <f t="shared" si="0"/>
        <v>3664</v>
      </c>
      <c r="J10" s="93">
        <v>0.36</v>
      </c>
      <c r="K10" s="91">
        <f t="shared" si="1"/>
        <v>2061</v>
      </c>
      <c r="L10" s="91">
        <f t="shared" si="2"/>
        <v>15393.8</v>
      </c>
    </row>
    <row r="11" spans="1:12" ht="12.75">
      <c r="A11" s="82">
        <v>40056</v>
      </c>
      <c r="B11" s="68" t="s">
        <v>110</v>
      </c>
      <c r="C11" s="91">
        <v>256000</v>
      </c>
      <c r="D11" s="92">
        <v>0.025</v>
      </c>
      <c r="E11" s="91">
        <v>4987.5</v>
      </c>
      <c r="F11" s="93">
        <v>1</v>
      </c>
      <c r="G11" s="91">
        <f>E11*F11</f>
        <v>4987.5</v>
      </c>
      <c r="H11" s="93">
        <v>0.64</v>
      </c>
      <c r="I11" s="91">
        <f t="shared" si="0"/>
        <v>3192</v>
      </c>
      <c r="J11" s="93">
        <v>0.36</v>
      </c>
      <c r="K11" s="91">
        <f t="shared" si="1"/>
        <v>1795.5</v>
      </c>
      <c r="L11" s="91">
        <f t="shared" si="2"/>
        <v>13598.3</v>
      </c>
    </row>
    <row r="12" spans="1:12" ht="12.75">
      <c r="A12" s="82">
        <v>40074</v>
      </c>
      <c r="B12" s="68" t="s">
        <v>107</v>
      </c>
      <c r="C12" s="72">
        <v>215000</v>
      </c>
      <c r="D12" s="73">
        <v>0.025</v>
      </c>
      <c r="E12" s="72">
        <v>5750</v>
      </c>
      <c r="F12" s="74">
        <v>1</v>
      </c>
      <c r="G12" s="72">
        <f>E12*F12</f>
        <v>5750</v>
      </c>
      <c r="H12" s="74">
        <v>0.64</v>
      </c>
      <c r="I12" s="72">
        <v>3530</v>
      </c>
      <c r="J12" s="74">
        <v>0.36</v>
      </c>
      <c r="K12" s="72">
        <f t="shared" si="1"/>
        <v>2070</v>
      </c>
      <c r="L12" s="72">
        <f t="shared" si="2"/>
        <v>11528.3</v>
      </c>
    </row>
    <row r="13" spans="1:12" ht="12.75">
      <c r="A13" s="82">
        <v>40081</v>
      </c>
      <c r="B13" s="68" t="s">
        <v>113</v>
      </c>
      <c r="C13" s="72">
        <v>200000</v>
      </c>
      <c r="D13" s="73">
        <v>0.025</v>
      </c>
      <c r="E13" s="72">
        <v>4750</v>
      </c>
      <c r="F13" s="74">
        <v>1</v>
      </c>
      <c r="G13" s="72">
        <v>4750</v>
      </c>
      <c r="H13" s="74">
        <v>0.64</v>
      </c>
      <c r="I13" s="72">
        <f>G13*H13</f>
        <v>3040</v>
      </c>
      <c r="J13" s="74">
        <v>0.36</v>
      </c>
      <c r="K13" s="72">
        <f t="shared" si="1"/>
        <v>1710</v>
      </c>
      <c r="L13" s="72">
        <f t="shared" si="2"/>
        <v>9818.3</v>
      </c>
    </row>
    <row r="14" spans="1:12" ht="12.75">
      <c r="A14" s="94">
        <v>40101</v>
      </c>
      <c r="B14" s="68" t="s">
        <v>94</v>
      </c>
      <c r="C14" s="95">
        <v>640000</v>
      </c>
      <c r="D14" s="96">
        <v>0.025</v>
      </c>
      <c r="E14" s="95">
        <v>15850</v>
      </c>
      <c r="F14" s="97">
        <v>1</v>
      </c>
      <c r="G14" s="95">
        <f>E14*F14</f>
        <v>15850</v>
      </c>
      <c r="H14" s="97">
        <v>0.7</v>
      </c>
      <c r="I14" s="95">
        <v>10916.95</v>
      </c>
      <c r="J14" s="97">
        <v>0.3</v>
      </c>
      <c r="K14" s="95">
        <v>4933.05</v>
      </c>
      <c r="L14" s="95">
        <f t="shared" si="2"/>
        <v>4885.249999999999</v>
      </c>
    </row>
    <row r="15" spans="1:12" ht="12.75">
      <c r="A15" s="82">
        <v>40101</v>
      </c>
      <c r="B15" s="68" t="s">
        <v>114</v>
      </c>
      <c r="C15" s="95">
        <v>240000</v>
      </c>
      <c r="D15" s="96">
        <v>0.025</v>
      </c>
      <c r="E15" s="95">
        <v>6250</v>
      </c>
      <c r="F15" s="97">
        <v>1</v>
      </c>
      <c r="G15" s="95">
        <f>E15*F15</f>
        <v>6250</v>
      </c>
      <c r="H15" s="97">
        <v>0.64</v>
      </c>
      <c r="I15" s="95">
        <v>3850</v>
      </c>
      <c r="J15" s="97">
        <v>0.36</v>
      </c>
      <c r="K15" s="95">
        <f>G15*J15</f>
        <v>2250</v>
      </c>
      <c r="L15" s="95">
        <f t="shared" si="2"/>
        <v>2635.249999999999</v>
      </c>
    </row>
    <row r="16" spans="1:12" ht="12.75">
      <c r="A16" s="82">
        <v>40103</v>
      </c>
      <c r="B16" s="68" t="s">
        <v>140</v>
      </c>
      <c r="C16" s="95">
        <v>0</v>
      </c>
      <c r="D16" s="96" t="s">
        <v>72</v>
      </c>
      <c r="E16" s="95">
        <v>1062.5</v>
      </c>
      <c r="F16" s="97">
        <v>1</v>
      </c>
      <c r="G16" s="95">
        <v>1062.5</v>
      </c>
      <c r="H16" s="97">
        <v>0.7</v>
      </c>
      <c r="I16" s="95">
        <f>G16*H16</f>
        <v>743.75</v>
      </c>
      <c r="J16" s="97">
        <v>0.3</v>
      </c>
      <c r="K16" s="95">
        <f>G16*J16</f>
        <v>318.75</v>
      </c>
      <c r="L16" s="95">
        <f t="shared" si="2"/>
        <v>2316.499999999999</v>
      </c>
    </row>
    <row r="17" spans="1:12" ht="12.75">
      <c r="A17" s="82">
        <v>40109</v>
      </c>
      <c r="B17" s="68" t="s">
        <v>92</v>
      </c>
      <c r="C17" s="98">
        <v>50000</v>
      </c>
      <c r="D17" s="99">
        <v>0.025</v>
      </c>
      <c r="E17" s="98">
        <f>C17*D17</f>
        <v>1250</v>
      </c>
      <c r="F17" s="100">
        <v>1</v>
      </c>
      <c r="G17" s="98">
        <f>E17*F17</f>
        <v>1250</v>
      </c>
      <c r="H17" s="100">
        <v>0.7</v>
      </c>
      <c r="I17" s="98">
        <f>G17*H17</f>
        <v>875</v>
      </c>
      <c r="J17" s="100">
        <v>0.3</v>
      </c>
      <c r="K17" s="98">
        <f>G17*J17</f>
        <v>375</v>
      </c>
      <c r="L17" s="98">
        <f t="shared" si="2"/>
        <v>1941.499999999999</v>
      </c>
    </row>
    <row r="18" spans="1:12" s="77" customFormat="1" ht="12.75">
      <c r="A18" s="101">
        <v>40122</v>
      </c>
      <c r="B18" s="77" t="s">
        <v>112</v>
      </c>
      <c r="C18" s="102">
        <v>365000</v>
      </c>
      <c r="D18" s="103">
        <v>0.025</v>
      </c>
      <c r="E18" s="102">
        <v>8975</v>
      </c>
      <c r="F18" s="104">
        <v>1</v>
      </c>
      <c r="G18" s="102">
        <f>E18*F18</f>
        <v>8975</v>
      </c>
      <c r="H18" s="104">
        <v>1</v>
      </c>
      <c r="I18" s="102">
        <f>G18-K18</f>
        <v>7033.5</v>
      </c>
      <c r="J18" s="104">
        <v>0</v>
      </c>
      <c r="K18" s="102">
        <v>1941.5</v>
      </c>
      <c r="L18" s="102">
        <f t="shared" si="2"/>
        <v>0</v>
      </c>
    </row>
    <row r="19" spans="1:12" ht="12.75">
      <c r="A19" s="82">
        <v>40133</v>
      </c>
      <c r="B19" s="68" t="s">
        <v>138</v>
      </c>
      <c r="C19" s="98">
        <v>365000</v>
      </c>
      <c r="D19" s="99">
        <v>0.025</v>
      </c>
      <c r="E19" s="98">
        <f>C19*D19</f>
        <v>9125</v>
      </c>
      <c r="F19" s="100">
        <v>1</v>
      </c>
      <c r="G19" s="98">
        <f>E19*F19</f>
        <v>9125</v>
      </c>
      <c r="H19" s="100">
        <v>1</v>
      </c>
      <c r="I19" s="98">
        <f>G19*H19</f>
        <v>9125</v>
      </c>
      <c r="J19" s="100">
        <v>0</v>
      </c>
      <c r="K19" s="98">
        <f>G19*J19</f>
        <v>0</v>
      </c>
      <c r="L19" s="98">
        <f t="shared" si="2"/>
        <v>0</v>
      </c>
    </row>
    <row r="20" spans="1:12" ht="12.75">
      <c r="A20" s="82">
        <v>40133</v>
      </c>
      <c r="B20" s="14" t="s">
        <v>28</v>
      </c>
      <c r="C20" s="98">
        <v>427000</v>
      </c>
      <c r="D20" s="99">
        <v>0.02</v>
      </c>
      <c r="E20" s="98">
        <v>8112.48</v>
      </c>
      <c r="F20" s="100">
        <v>1</v>
      </c>
      <c r="G20" s="98">
        <f>E20*F20</f>
        <v>8112.48</v>
      </c>
      <c r="H20" s="100">
        <v>1</v>
      </c>
      <c r="I20" s="98">
        <f>G20*H20</f>
        <v>8112.48</v>
      </c>
      <c r="J20" s="100">
        <v>0</v>
      </c>
      <c r="K20" s="98">
        <f>G20*J20</f>
        <v>0</v>
      </c>
      <c r="L20" s="98">
        <f t="shared" si="2"/>
        <v>0</v>
      </c>
    </row>
    <row r="21" spans="1:12" ht="12.75">
      <c r="A21" s="82">
        <v>40161</v>
      </c>
      <c r="B21" s="14" t="s">
        <v>145</v>
      </c>
      <c r="C21" s="98">
        <v>320000</v>
      </c>
      <c r="D21" s="99">
        <v>0.03</v>
      </c>
      <c r="E21" s="98">
        <v>9875</v>
      </c>
      <c r="F21" s="100">
        <v>0.25</v>
      </c>
      <c r="G21" s="98">
        <v>2431.25</v>
      </c>
      <c r="H21" s="100">
        <v>1</v>
      </c>
      <c r="I21" s="98">
        <f>G21*H21</f>
        <v>2431.25</v>
      </c>
      <c r="J21" s="100">
        <v>0</v>
      </c>
      <c r="K21" s="98">
        <f>G21*J21</f>
        <v>0</v>
      </c>
      <c r="L21" s="98">
        <f t="shared" si="2"/>
        <v>0</v>
      </c>
    </row>
    <row r="22" spans="1:12" ht="12.75">
      <c r="A22" s="82">
        <v>40161</v>
      </c>
      <c r="B22" s="14" t="s">
        <v>146</v>
      </c>
      <c r="C22" s="98">
        <v>300000</v>
      </c>
      <c r="D22" s="99">
        <v>0.03</v>
      </c>
      <c r="E22" s="98">
        <f>C22*D22</f>
        <v>9000</v>
      </c>
      <c r="F22" s="100">
        <v>0.25</v>
      </c>
      <c r="G22" s="98">
        <f>E22*F22</f>
        <v>2250</v>
      </c>
      <c r="H22" s="100">
        <v>1</v>
      </c>
      <c r="I22" s="98">
        <f>G22*H22</f>
        <v>2250</v>
      </c>
      <c r="J22" s="100">
        <v>0</v>
      </c>
      <c r="K22" s="98">
        <f>G22*J22</f>
        <v>0</v>
      </c>
      <c r="L22" s="98">
        <f t="shared" si="2"/>
        <v>0</v>
      </c>
    </row>
    <row r="23" spans="1:12" ht="12.75">
      <c r="A23" s="14" t="s">
        <v>0</v>
      </c>
      <c r="C23" s="15">
        <f>SUM(C4:C22)</f>
        <v>4443000</v>
      </c>
      <c r="E23" s="15">
        <f>SUM(E3:E22)</f>
        <v>113737.48</v>
      </c>
      <c r="F23" s="18">
        <v>1</v>
      </c>
      <c r="G23" s="15">
        <f>SUM(G3:G22)</f>
        <v>99543.73</v>
      </c>
      <c r="I23" s="15">
        <f>SUM(I3:I22)</f>
        <v>73499.93</v>
      </c>
      <c r="K23" s="15">
        <f>SUM(K3:K22)</f>
        <v>25743.8</v>
      </c>
      <c r="L23" s="15" t="e">
        <f>#REF!</f>
        <v>#REF!</v>
      </c>
    </row>
    <row r="25" ht="12.75">
      <c r="B25" s="14" t="s">
        <v>109</v>
      </c>
    </row>
    <row r="26" spans="1:13" ht="12.75">
      <c r="A26" s="80" t="s">
        <v>135</v>
      </c>
      <c r="B26" s="15"/>
      <c r="C26" s="81" t="s">
        <v>14</v>
      </c>
      <c r="D26" s="75" t="s">
        <v>4</v>
      </c>
      <c r="E26" s="81" t="s">
        <v>0</v>
      </c>
      <c r="F26" s="76" t="s">
        <v>5</v>
      </c>
      <c r="G26" s="81" t="s">
        <v>6</v>
      </c>
      <c r="H26" s="76" t="s">
        <v>8</v>
      </c>
      <c r="I26" s="81" t="s">
        <v>7</v>
      </c>
      <c r="J26" s="76" t="s">
        <v>15</v>
      </c>
      <c r="K26" s="81" t="s">
        <v>10</v>
      </c>
      <c r="L26" s="81" t="s">
        <v>16</v>
      </c>
      <c r="M26" s="76"/>
    </row>
    <row r="27" spans="1:12" ht="12.75">
      <c r="A27" s="68" t="s">
        <v>98</v>
      </c>
      <c r="B27" s="56"/>
      <c r="C27" s="56">
        <v>410000</v>
      </c>
      <c r="D27" s="78">
        <v>0.025</v>
      </c>
      <c r="E27" s="56">
        <f>C27*D27</f>
        <v>10250</v>
      </c>
      <c r="F27" s="58">
        <v>0.25</v>
      </c>
      <c r="G27" s="79">
        <f>E27*F27</f>
        <v>2562.5</v>
      </c>
      <c r="H27" s="58">
        <v>1</v>
      </c>
      <c r="I27" s="79">
        <f>G27*H27</f>
        <v>2562.5</v>
      </c>
      <c r="J27" s="58">
        <v>0</v>
      </c>
      <c r="K27" s="15">
        <f>G27*J27</f>
        <v>0</v>
      </c>
      <c r="L27" s="56"/>
    </row>
    <row r="28" spans="1:11" ht="12.75">
      <c r="A28" s="68" t="s">
        <v>96</v>
      </c>
      <c r="B28" s="15"/>
      <c r="C28" s="15">
        <v>600000</v>
      </c>
      <c r="D28" s="69">
        <v>0.025</v>
      </c>
      <c r="E28" s="15">
        <f>C28*D28</f>
        <v>15000</v>
      </c>
      <c r="F28" s="18">
        <v>0.25</v>
      </c>
      <c r="G28" s="15">
        <f>E28*F28</f>
        <v>3750</v>
      </c>
      <c r="H28" s="58">
        <v>1</v>
      </c>
      <c r="I28" s="15">
        <f>G28*H28</f>
        <v>3750</v>
      </c>
      <c r="J28" s="58">
        <v>0</v>
      </c>
      <c r="K28" s="15">
        <f>G28*J28</f>
        <v>0</v>
      </c>
    </row>
    <row r="29" spans="1:11" ht="12.75">
      <c r="A29" s="68" t="s">
        <v>99</v>
      </c>
      <c r="B29" s="15"/>
      <c r="C29" s="15">
        <v>650000</v>
      </c>
      <c r="D29" s="69">
        <v>0.025</v>
      </c>
      <c r="E29" s="15">
        <f>C29*D29</f>
        <v>16250</v>
      </c>
      <c r="F29" s="18">
        <v>0.25</v>
      </c>
      <c r="G29" s="15">
        <f>E29*F29</f>
        <v>4062.5</v>
      </c>
      <c r="H29" s="58">
        <v>1</v>
      </c>
      <c r="I29" s="15">
        <f>G29*H29</f>
        <v>4062.5</v>
      </c>
      <c r="J29" s="18">
        <v>0</v>
      </c>
      <c r="K29" s="15">
        <f>G29*J29</f>
        <v>0</v>
      </c>
    </row>
    <row r="30" spans="1:11" ht="12.75">
      <c r="A30" s="68" t="s">
        <v>105</v>
      </c>
      <c r="B30" s="15"/>
      <c r="C30" s="15">
        <v>650000</v>
      </c>
      <c r="D30" s="69">
        <v>0.025</v>
      </c>
      <c r="E30" s="15">
        <f>C30*D30</f>
        <v>16250</v>
      </c>
      <c r="F30" s="18">
        <v>0.25</v>
      </c>
      <c r="G30" s="15">
        <f>E30*F30</f>
        <v>4062.5</v>
      </c>
      <c r="H30" s="58">
        <v>1</v>
      </c>
      <c r="I30" s="15">
        <f>G30*H30</f>
        <v>4062.5</v>
      </c>
      <c r="J30" s="58">
        <v>0</v>
      </c>
      <c r="K30" s="15">
        <f>G30*J30</f>
        <v>0</v>
      </c>
    </row>
    <row r="31" spans="1:11" ht="12.75">
      <c r="A31" s="68" t="s">
        <v>105</v>
      </c>
      <c r="B31" s="15"/>
      <c r="C31" s="15">
        <v>25000</v>
      </c>
      <c r="D31" s="69">
        <v>0.025</v>
      </c>
      <c r="E31" s="15">
        <f>C31*D31</f>
        <v>625</v>
      </c>
      <c r="F31" s="18">
        <v>0.25</v>
      </c>
      <c r="G31" s="15">
        <f>E31*F31</f>
        <v>156.25</v>
      </c>
      <c r="H31" s="58">
        <v>1</v>
      </c>
      <c r="I31" s="15">
        <f>G31*H31</f>
        <v>156.25</v>
      </c>
      <c r="J31" s="18">
        <v>0</v>
      </c>
      <c r="K31" s="15">
        <f>G31*J31</f>
        <v>0</v>
      </c>
    </row>
    <row r="32" spans="1:11" ht="12.75">
      <c r="A32" s="68" t="s">
        <v>136</v>
      </c>
      <c r="B32" s="15"/>
      <c r="C32" s="15">
        <v>125000</v>
      </c>
      <c r="D32" s="69">
        <v>0.025</v>
      </c>
      <c r="E32" s="15">
        <f aca="true" t="shared" si="3" ref="E32:E38">C32*D32</f>
        <v>3125</v>
      </c>
      <c r="F32" s="18">
        <v>0.25</v>
      </c>
      <c r="G32" s="15">
        <f aca="true" t="shared" si="4" ref="G32:G38">E32*F32</f>
        <v>781.25</v>
      </c>
      <c r="H32" s="58">
        <v>1</v>
      </c>
      <c r="I32" s="15">
        <f aca="true" t="shared" si="5" ref="I32:I38">G32*H32</f>
        <v>781.25</v>
      </c>
      <c r="J32" s="58">
        <v>0</v>
      </c>
      <c r="K32" s="15">
        <f aca="true" t="shared" si="6" ref="K32:K38">G32*J32</f>
        <v>0</v>
      </c>
    </row>
    <row r="33" spans="1:11" ht="12.75">
      <c r="A33" s="68" t="s">
        <v>137</v>
      </c>
      <c r="B33" s="15"/>
      <c r="C33" s="15">
        <v>225000</v>
      </c>
      <c r="D33" s="69">
        <v>0.025</v>
      </c>
      <c r="E33" s="15">
        <f t="shared" si="3"/>
        <v>5625</v>
      </c>
      <c r="F33" s="18">
        <v>0.25</v>
      </c>
      <c r="G33" s="15">
        <f t="shared" si="4"/>
        <v>1406.25</v>
      </c>
      <c r="H33" s="58">
        <v>1</v>
      </c>
      <c r="I33" s="15">
        <f t="shared" si="5"/>
        <v>1406.25</v>
      </c>
      <c r="J33" s="58">
        <v>0</v>
      </c>
      <c r="K33" s="15">
        <f t="shared" si="6"/>
        <v>0</v>
      </c>
    </row>
    <row r="34" spans="1:11" ht="12.75">
      <c r="A34" s="68" t="s">
        <v>139</v>
      </c>
      <c r="B34" s="15"/>
      <c r="C34" s="15">
        <v>390000</v>
      </c>
      <c r="D34" s="69">
        <v>0.03</v>
      </c>
      <c r="E34" s="15">
        <f t="shared" si="3"/>
        <v>11700</v>
      </c>
      <c r="F34" s="18">
        <v>0.25</v>
      </c>
      <c r="G34" s="15">
        <f t="shared" si="4"/>
        <v>2925</v>
      </c>
      <c r="H34" s="58">
        <v>1</v>
      </c>
      <c r="I34" s="15">
        <f t="shared" si="5"/>
        <v>2925</v>
      </c>
      <c r="J34" s="58">
        <v>0</v>
      </c>
      <c r="K34" s="15">
        <f t="shared" si="6"/>
        <v>0</v>
      </c>
    </row>
    <row r="35" spans="1:11" ht="12.75">
      <c r="A35" s="68" t="s">
        <v>141</v>
      </c>
      <c r="B35" s="15" t="s">
        <v>111</v>
      </c>
      <c r="C35" s="15">
        <v>725000</v>
      </c>
      <c r="D35" s="69">
        <v>0.03</v>
      </c>
      <c r="E35" s="15">
        <f t="shared" si="3"/>
        <v>21750</v>
      </c>
      <c r="F35" s="18">
        <v>0.25</v>
      </c>
      <c r="G35" s="15">
        <f t="shared" si="4"/>
        <v>5437.5</v>
      </c>
      <c r="H35" s="58">
        <v>1</v>
      </c>
      <c r="I35" s="15">
        <f t="shared" si="5"/>
        <v>5437.5</v>
      </c>
      <c r="J35" s="58">
        <v>0</v>
      </c>
      <c r="K35" s="15">
        <f t="shared" si="6"/>
        <v>0</v>
      </c>
    </row>
    <row r="36" spans="1:11" ht="12.75">
      <c r="A36" s="68" t="s">
        <v>142</v>
      </c>
      <c r="B36" s="15"/>
      <c r="C36" s="15">
        <v>300000</v>
      </c>
      <c r="D36" s="69">
        <v>0.025</v>
      </c>
      <c r="E36" s="15">
        <f t="shared" si="3"/>
        <v>7500</v>
      </c>
      <c r="F36" s="18">
        <v>0.25</v>
      </c>
      <c r="G36" s="15">
        <f t="shared" si="4"/>
        <v>1875</v>
      </c>
      <c r="H36" s="18">
        <v>1</v>
      </c>
      <c r="I36" s="15">
        <f t="shared" si="5"/>
        <v>1875</v>
      </c>
      <c r="J36" s="18">
        <v>0</v>
      </c>
      <c r="K36" s="15">
        <f t="shared" si="6"/>
        <v>0</v>
      </c>
    </row>
    <row r="37" spans="1:11" ht="12.75">
      <c r="A37" s="68" t="s">
        <v>143</v>
      </c>
      <c r="B37" s="15"/>
      <c r="C37" s="15">
        <v>400000</v>
      </c>
      <c r="D37" s="69">
        <v>0.025</v>
      </c>
      <c r="E37" s="15">
        <f t="shared" si="3"/>
        <v>10000</v>
      </c>
      <c r="F37" s="18">
        <v>0.25</v>
      </c>
      <c r="G37" s="15">
        <f t="shared" si="4"/>
        <v>2500</v>
      </c>
      <c r="H37" s="58">
        <v>1</v>
      </c>
      <c r="I37" s="15">
        <f t="shared" si="5"/>
        <v>2500</v>
      </c>
      <c r="J37" s="58">
        <v>0</v>
      </c>
      <c r="K37" s="15">
        <f t="shared" si="6"/>
        <v>0</v>
      </c>
    </row>
    <row r="38" spans="1:11" ht="12.75">
      <c r="A38" s="68" t="s">
        <v>144</v>
      </c>
      <c r="B38" s="15"/>
      <c r="C38" s="15">
        <v>450000</v>
      </c>
      <c r="D38" s="69">
        <v>0.025</v>
      </c>
      <c r="E38" s="15">
        <f t="shared" si="3"/>
        <v>11250</v>
      </c>
      <c r="F38" s="18">
        <v>0.25</v>
      </c>
      <c r="G38" s="15">
        <f t="shared" si="4"/>
        <v>2812.5</v>
      </c>
      <c r="H38" s="18">
        <v>1</v>
      </c>
      <c r="I38" s="15">
        <f t="shared" si="5"/>
        <v>2812.5</v>
      </c>
      <c r="J38" s="18">
        <v>0</v>
      </c>
      <c r="K38" s="15">
        <f t="shared" si="6"/>
        <v>0</v>
      </c>
    </row>
    <row r="39" spans="1:10" ht="12.75">
      <c r="A39" s="68"/>
      <c r="B39" s="15"/>
      <c r="D39" s="69">
        <v>0.025</v>
      </c>
      <c r="F39" s="18">
        <v>1</v>
      </c>
      <c r="H39" s="58">
        <v>1</v>
      </c>
      <c r="J39" s="58">
        <v>0</v>
      </c>
    </row>
    <row r="40" spans="1:10" ht="12.75">
      <c r="A40" s="68"/>
      <c r="B40" s="15"/>
      <c r="D40" s="69">
        <v>0.025</v>
      </c>
      <c r="F40" s="18">
        <v>1</v>
      </c>
      <c r="H40" s="18">
        <v>1</v>
      </c>
      <c r="J40" s="18">
        <v>0</v>
      </c>
    </row>
    <row r="41" spans="1:10" ht="12.75">
      <c r="A41" s="68"/>
      <c r="B41" s="15"/>
      <c r="D41" s="69">
        <v>0.025</v>
      </c>
      <c r="F41" s="18">
        <v>1</v>
      </c>
      <c r="H41" s="58">
        <v>1</v>
      </c>
      <c r="J41" s="58">
        <v>0</v>
      </c>
    </row>
    <row r="42" spans="1:10" ht="12.75">
      <c r="A42" s="68"/>
      <c r="B42" s="15"/>
      <c r="D42" s="69">
        <v>0.025</v>
      </c>
      <c r="F42" s="18">
        <v>1</v>
      </c>
      <c r="H42" s="18">
        <v>1</v>
      </c>
      <c r="J42" s="18">
        <v>0</v>
      </c>
    </row>
    <row r="43" spans="1:12" s="80" customFormat="1" ht="12.75">
      <c r="A43" s="80" t="s">
        <v>0</v>
      </c>
      <c r="B43" s="81"/>
      <c r="C43" s="81">
        <f>SUM(C27:C38)</f>
        <v>4950000</v>
      </c>
      <c r="D43" s="75">
        <v>0.025</v>
      </c>
      <c r="E43" s="81">
        <f>C43*D43</f>
        <v>123750</v>
      </c>
      <c r="F43" s="76">
        <v>1</v>
      </c>
      <c r="G43" s="81">
        <f>SUM(G27:G42)</f>
        <v>32331.25</v>
      </c>
      <c r="H43" s="76">
        <v>1</v>
      </c>
      <c r="I43" s="81">
        <f>SUM(I27:I42)</f>
        <v>32331.25</v>
      </c>
      <c r="J43" s="76">
        <v>0</v>
      </c>
      <c r="K43" s="81">
        <f>G43*J43</f>
        <v>0</v>
      </c>
      <c r="L43" s="81"/>
    </row>
    <row r="45" ht="12.75">
      <c r="A45" s="14" t="s">
        <v>95</v>
      </c>
    </row>
    <row r="46" spans="1:11" ht="12.75">
      <c r="A46" s="14" t="s">
        <v>106</v>
      </c>
      <c r="C46" s="72"/>
      <c r="D46" s="73"/>
      <c r="E46" s="72">
        <v>550</v>
      </c>
      <c r="F46" s="74">
        <v>1</v>
      </c>
      <c r="G46" s="72">
        <f>E46*F46</f>
        <v>550</v>
      </c>
      <c r="H46" s="74">
        <v>0.64</v>
      </c>
      <c r="I46" s="72">
        <f>G46*H46</f>
        <v>352</v>
      </c>
      <c r="J46" s="74">
        <v>0.36</v>
      </c>
      <c r="K46" s="72">
        <f>G46*J46</f>
        <v>198</v>
      </c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47" sqref="A47:IV47"/>
    </sheetView>
  </sheetViews>
  <sheetFormatPr defaultColWidth="9.140625" defaultRowHeight="12.75"/>
  <cols>
    <col min="1" max="1" width="22.421875" style="0" customWidth="1"/>
    <col min="2" max="2" width="21.8515625" style="1" customWidth="1"/>
    <col min="3" max="3" width="16.421875" style="1" customWidth="1"/>
    <col min="4" max="4" width="9.140625" style="19" customWidth="1"/>
    <col min="5" max="5" width="15.00390625" style="1" bestFit="1" customWidth="1"/>
    <col min="6" max="6" width="9.140625" style="2" customWidth="1"/>
    <col min="7" max="7" width="15.8515625" style="1" customWidth="1"/>
    <col min="8" max="8" width="9.140625" style="2" customWidth="1"/>
    <col min="9" max="9" width="16.00390625" style="1" bestFit="1" customWidth="1"/>
    <col min="10" max="10" width="9.140625" style="2" customWidth="1"/>
    <col min="11" max="11" width="16.00390625" style="1" bestFit="1" customWidth="1"/>
    <col min="12" max="12" width="12.421875" style="1" customWidth="1"/>
  </cols>
  <sheetData>
    <row r="1" spans="1:14" ht="12.75">
      <c r="A1" s="155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12.75">
      <c r="A2" s="6" t="s">
        <v>1</v>
      </c>
      <c r="B2" s="6" t="s">
        <v>2</v>
      </c>
      <c r="C2" s="7" t="s">
        <v>3</v>
      </c>
      <c r="D2" s="20" t="s">
        <v>4</v>
      </c>
      <c r="E2" s="7" t="s">
        <v>36</v>
      </c>
      <c r="F2" s="9" t="s">
        <v>5</v>
      </c>
      <c r="G2" s="7" t="s">
        <v>6</v>
      </c>
      <c r="H2" s="9" t="s">
        <v>8</v>
      </c>
      <c r="I2" s="7" t="s">
        <v>7</v>
      </c>
      <c r="J2" s="9" t="s">
        <v>9</v>
      </c>
      <c r="K2" s="7" t="s">
        <v>10</v>
      </c>
      <c r="L2" s="7" t="s">
        <v>11</v>
      </c>
      <c r="M2" s="9"/>
      <c r="N2" s="6"/>
    </row>
    <row r="3" spans="1:14" ht="12.75">
      <c r="A3" s="27">
        <v>39538</v>
      </c>
      <c r="B3" s="28" t="s">
        <v>64</v>
      </c>
      <c r="C3" s="36">
        <v>366000</v>
      </c>
      <c r="D3" s="29">
        <v>0.025</v>
      </c>
      <c r="E3" s="36">
        <f>C3*D3</f>
        <v>9150</v>
      </c>
      <c r="F3" s="30">
        <v>1</v>
      </c>
      <c r="G3" s="28">
        <f>E3*F3</f>
        <v>9150</v>
      </c>
      <c r="H3" s="30">
        <v>1</v>
      </c>
      <c r="I3" s="28">
        <v>8183.03</v>
      </c>
      <c r="J3" s="30">
        <v>0</v>
      </c>
      <c r="K3" s="28">
        <v>779.6</v>
      </c>
      <c r="L3" s="1">
        <v>0</v>
      </c>
      <c r="M3" s="18"/>
      <c r="N3" s="17"/>
    </row>
    <row r="4" spans="1:12" ht="12.75">
      <c r="A4" s="27">
        <v>39538</v>
      </c>
      <c r="B4" s="31" t="s">
        <v>63</v>
      </c>
      <c r="C4" s="36">
        <v>146000</v>
      </c>
      <c r="D4" s="29">
        <v>0.025</v>
      </c>
      <c r="E4" s="36">
        <f>C4*D4</f>
        <v>3650</v>
      </c>
      <c r="F4" s="30">
        <v>1</v>
      </c>
      <c r="G4" s="28">
        <f>E4*F4</f>
        <v>3650</v>
      </c>
      <c r="H4" s="30">
        <v>1</v>
      </c>
      <c r="I4" s="28">
        <v>3450</v>
      </c>
      <c r="J4" s="30">
        <v>0</v>
      </c>
      <c r="K4" s="28">
        <v>0</v>
      </c>
      <c r="L4" s="15">
        <v>0</v>
      </c>
    </row>
    <row r="5" spans="1:12" ht="12.75">
      <c r="A5" s="27">
        <v>39561</v>
      </c>
      <c r="B5" s="40" t="s">
        <v>66</v>
      </c>
      <c r="C5" s="40">
        <v>708368.5</v>
      </c>
      <c r="D5" s="41">
        <v>0.025</v>
      </c>
      <c r="E5" s="40">
        <f>D5*C5</f>
        <v>17709.2125</v>
      </c>
      <c r="F5" s="42">
        <v>1</v>
      </c>
      <c r="G5" s="40">
        <v>17459.21</v>
      </c>
      <c r="H5" s="42">
        <v>1</v>
      </c>
      <c r="I5" s="40">
        <f>H5*G5</f>
        <v>17459.21</v>
      </c>
      <c r="J5" s="42">
        <v>0</v>
      </c>
      <c r="K5" s="40">
        <v>0</v>
      </c>
      <c r="L5" s="1">
        <v>0</v>
      </c>
    </row>
    <row r="6" spans="1:12" ht="12.75">
      <c r="A6" s="27">
        <v>39563</v>
      </c>
      <c r="B6" s="40" t="s">
        <v>65</v>
      </c>
      <c r="C6" s="40">
        <v>35000</v>
      </c>
      <c r="D6" s="41" t="s">
        <v>72</v>
      </c>
      <c r="E6" s="40">
        <v>2125</v>
      </c>
      <c r="F6" s="42">
        <v>1</v>
      </c>
      <c r="G6" s="40">
        <f>E6*F6</f>
        <v>2125</v>
      </c>
      <c r="H6" s="42">
        <v>1</v>
      </c>
      <c r="I6" s="40">
        <v>2075</v>
      </c>
      <c r="J6" s="42">
        <v>0</v>
      </c>
      <c r="K6" s="40">
        <v>0</v>
      </c>
      <c r="L6" s="1">
        <v>0</v>
      </c>
    </row>
    <row r="7" spans="1:11" ht="12.75">
      <c r="A7" s="27">
        <v>39568</v>
      </c>
      <c r="B7" s="35" t="s">
        <v>70</v>
      </c>
      <c r="C7" s="36"/>
      <c r="D7" s="37" t="s">
        <v>72</v>
      </c>
      <c r="E7" s="36">
        <v>1000</v>
      </c>
      <c r="F7" s="38">
        <v>1</v>
      </c>
      <c r="G7" s="36">
        <f>F7*E7</f>
        <v>1000</v>
      </c>
      <c r="H7" s="38">
        <v>1</v>
      </c>
      <c r="I7" s="36">
        <f>(H7*G7)-50</f>
        <v>950</v>
      </c>
      <c r="J7" s="38">
        <v>0</v>
      </c>
      <c r="K7" s="36">
        <v>0</v>
      </c>
    </row>
    <row r="9" spans="1:12" ht="12.75">
      <c r="A9" t="s">
        <v>67</v>
      </c>
      <c r="L9" s="1">
        <v>24500</v>
      </c>
    </row>
    <row r="10" spans="1:12" ht="12.75">
      <c r="A10" s="27">
        <v>39575</v>
      </c>
      <c r="B10" s="46" t="s">
        <v>71</v>
      </c>
      <c r="C10" s="46">
        <v>63000</v>
      </c>
      <c r="D10" s="47">
        <v>0.03</v>
      </c>
      <c r="E10" s="46">
        <f>D10*C10</f>
        <v>1890</v>
      </c>
      <c r="F10" s="48">
        <v>1</v>
      </c>
      <c r="G10" s="46">
        <f>E10*F10</f>
        <v>1890</v>
      </c>
      <c r="H10" s="48">
        <v>0.64</v>
      </c>
      <c r="I10" s="46">
        <f>H10*G10</f>
        <v>1209.6000000000001</v>
      </c>
      <c r="J10" s="48">
        <v>0.36</v>
      </c>
      <c r="K10" s="46">
        <f>J10*G10</f>
        <v>680.4</v>
      </c>
      <c r="L10" s="46">
        <f>L9-K10</f>
        <v>23819.6</v>
      </c>
    </row>
    <row r="11" spans="1:12" ht="12.75">
      <c r="A11" s="27">
        <v>39580</v>
      </c>
      <c r="B11" s="46" t="s">
        <v>73</v>
      </c>
      <c r="C11" s="46">
        <v>55000</v>
      </c>
      <c r="D11" s="47" t="s">
        <v>72</v>
      </c>
      <c r="E11" s="46">
        <v>1375</v>
      </c>
      <c r="F11" s="48">
        <v>1</v>
      </c>
      <c r="G11" s="46">
        <v>1375</v>
      </c>
      <c r="H11" s="48">
        <v>0.64</v>
      </c>
      <c r="I11" s="46">
        <f>H11*G11</f>
        <v>880</v>
      </c>
      <c r="J11" s="48">
        <v>0.36</v>
      </c>
      <c r="K11" s="46">
        <f>J11*G11</f>
        <v>495</v>
      </c>
      <c r="L11" s="46">
        <f>L10-K11</f>
        <v>23324.6</v>
      </c>
    </row>
    <row r="12" spans="1:12" ht="12.75">
      <c r="A12" s="27">
        <v>39598</v>
      </c>
      <c r="B12" s="49" t="s">
        <v>74</v>
      </c>
      <c r="C12" s="49">
        <v>130000</v>
      </c>
      <c r="D12" s="50">
        <v>0.025</v>
      </c>
      <c r="E12" s="49">
        <f>D12*C12</f>
        <v>3250</v>
      </c>
      <c r="F12" s="51">
        <v>1</v>
      </c>
      <c r="G12" s="49">
        <f>F12*E12</f>
        <v>3250</v>
      </c>
      <c r="H12" s="51">
        <v>0.64</v>
      </c>
      <c r="I12" s="49">
        <v>1984</v>
      </c>
      <c r="J12" s="51">
        <v>0.36</v>
      </c>
      <c r="K12" s="49">
        <v>1116</v>
      </c>
      <c r="L12" s="49">
        <f>L11-K12</f>
        <v>22208.6</v>
      </c>
    </row>
    <row r="13" spans="1:12" ht="12.75">
      <c r="A13" s="27">
        <v>39604</v>
      </c>
      <c r="B13" s="52" t="s">
        <v>77</v>
      </c>
      <c r="C13" s="52">
        <v>291500</v>
      </c>
      <c r="D13" s="53">
        <v>0.0225</v>
      </c>
      <c r="E13" s="52">
        <f>D13*C13</f>
        <v>6558.75</v>
      </c>
      <c r="F13" s="54">
        <v>1</v>
      </c>
      <c r="G13" s="52">
        <f>F13*E13</f>
        <v>6558.75</v>
      </c>
      <c r="H13" s="54">
        <v>0.64</v>
      </c>
      <c r="I13" s="52">
        <v>4101.6</v>
      </c>
      <c r="J13" s="54">
        <v>0.36</v>
      </c>
      <c r="K13" s="52">
        <v>2307.15</v>
      </c>
      <c r="L13" s="52">
        <f>L12-K13</f>
        <v>19901.449999999997</v>
      </c>
    </row>
    <row r="14" spans="1:12" ht="12.75">
      <c r="A14" s="27">
        <v>40045</v>
      </c>
      <c r="B14" s="59" t="s">
        <v>79</v>
      </c>
      <c r="C14" s="59"/>
      <c r="D14" s="60" t="s">
        <v>72</v>
      </c>
      <c r="E14" s="59">
        <v>455</v>
      </c>
      <c r="F14" s="61">
        <v>1</v>
      </c>
      <c r="G14" s="59">
        <f aca="true" t="shared" si="0" ref="G14:G33">F14*E14</f>
        <v>455</v>
      </c>
      <c r="H14" s="61">
        <v>0.64</v>
      </c>
      <c r="I14" s="59">
        <f aca="true" t="shared" si="1" ref="I14:I33">H14*G14</f>
        <v>291.2</v>
      </c>
      <c r="J14" s="61">
        <v>0.36</v>
      </c>
      <c r="K14" s="59">
        <f aca="true" t="shared" si="2" ref="K14:K33">J14*G14</f>
        <v>163.79999999999998</v>
      </c>
      <c r="L14" s="59">
        <f aca="true" t="shared" si="3" ref="L14:L33">L13-K14</f>
        <v>19737.649999999998</v>
      </c>
    </row>
    <row r="15" spans="1:12" ht="12.75">
      <c r="A15" s="27">
        <v>40123</v>
      </c>
      <c r="B15" s="59" t="s">
        <v>80</v>
      </c>
      <c r="C15" s="59">
        <v>196900</v>
      </c>
      <c r="D15" s="60">
        <v>0.025</v>
      </c>
      <c r="E15" s="59">
        <f aca="true" t="shared" si="4" ref="E15:E33">D15*C15</f>
        <v>4922.5</v>
      </c>
      <c r="F15" s="61">
        <v>1</v>
      </c>
      <c r="G15" s="59">
        <f t="shared" si="0"/>
        <v>4922.5</v>
      </c>
      <c r="H15" s="61">
        <v>0.64</v>
      </c>
      <c r="I15" s="59">
        <f t="shared" si="1"/>
        <v>3150.4</v>
      </c>
      <c r="J15" s="61">
        <v>0.36</v>
      </c>
      <c r="K15" s="59">
        <f t="shared" si="2"/>
        <v>1772.1</v>
      </c>
      <c r="L15" s="59">
        <f t="shared" si="3"/>
        <v>17965.55</v>
      </c>
    </row>
    <row r="16" spans="1:12" ht="12.75">
      <c r="A16" s="27">
        <v>40130</v>
      </c>
      <c r="B16" s="59" t="s">
        <v>81</v>
      </c>
      <c r="C16" s="59">
        <v>115000</v>
      </c>
      <c r="D16" s="60">
        <v>0.025</v>
      </c>
      <c r="E16" s="59">
        <v>2600</v>
      </c>
      <c r="F16" s="61">
        <v>1</v>
      </c>
      <c r="G16" s="59">
        <f t="shared" si="0"/>
        <v>2600</v>
      </c>
      <c r="H16" s="61">
        <v>0.64</v>
      </c>
      <c r="I16" s="59">
        <f t="shared" si="1"/>
        <v>1664</v>
      </c>
      <c r="J16" s="61">
        <v>0.36</v>
      </c>
      <c r="K16" s="59">
        <f t="shared" si="2"/>
        <v>936</v>
      </c>
      <c r="L16" s="59">
        <f t="shared" si="3"/>
        <v>17029.55</v>
      </c>
    </row>
    <row r="17" spans="4:12" ht="12.75">
      <c r="D17" s="19">
        <v>0.025</v>
      </c>
      <c r="E17" s="1">
        <f t="shared" si="4"/>
        <v>0</v>
      </c>
      <c r="F17" s="2">
        <v>1</v>
      </c>
      <c r="G17" s="1">
        <f t="shared" si="0"/>
        <v>0</v>
      </c>
      <c r="H17" s="2">
        <v>0.64</v>
      </c>
      <c r="I17" s="1">
        <f t="shared" si="1"/>
        <v>0</v>
      </c>
      <c r="J17" s="2">
        <v>0.36</v>
      </c>
      <c r="K17" s="1">
        <f t="shared" si="2"/>
        <v>0</v>
      </c>
      <c r="L17" s="1">
        <f t="shared" si="3"/>
        <v>17029.55</v>
      </c>
    </row>
    <row r="18" spans="4:12" ht="12.75">
      <c r="D18" s="19">
        <v>0.025</v>
      </c>
      <c r="E18" s="1">
        <f t="shared" si="4"/>
        <v>0</v>
      </c>
      <c r="F18" s="2">
        <v>1</v>
      </c>
      <c r="G18" s="1">
        <f t="shared" si="0"/>
        <v>0</v>
      </c>
      <c r="H18" s="2">
        <v>0.64</v>
      </c>
      <c r="I18" s="1">
        <f t="shared" si="1"/>
        <v>0</v>
      </c>
      <c r="J18" s="2">
        <v>0.36</v>
      </c>
      <c r="K18" s="1">
        <f t="shared" si="2"/>
        <v>0</v>
      </c>
      <c r="L18" s="1">
        <f t="shared" si="3"/>
        <v>17029.55</v>
      </c>
    </row>
    <row r="19" spans="4:12" ht="12.75">
      <c r="D19" s="19">
        <v>0.025</v>
      </c>
      <c r="E19" s="1">
        <f t="shared" si="4"/>
        <v>0</v>
      </c>
      <c r="F19" s="2">
        <v>1</v>
      </c>
      <c r="G19" s="1">
        <f t="shared" si="0"/>
        <v>0</v>
      </c>
      <c r="H19" s="2">
        <v>0.64</v>
      </c>
      <c r="I19" s="1">
        <f t="shared" si="1"/>
        <v>0</v>
      </c>
      <c r="J19" s="2">
        <v>0.36</v>
      </c>
      <c r="K19" s="1">
        <f t="shared" si="2"/>
        <v>0</v>
      </c>
      <c r="L19" s="1">
        <f t="shared" si="3"/>
        <v>17029.55</v>
      </c>
    </row>
    <row r="20" spans="4:12" ht="12.75">
      <c r="D20" s="19">
        <v>0.025</v>
      </c>
      <c r="E20" s="1">
        <f t="shared" si="4"/>
        <v>0</v>
      </c>
      <c r="F20" s="2">
        <v>1</v>
      </c>
      <c r="G20" s="1">
        <f t="shared" si="0"/>
        <v>0</v>
      </c>
      <c r="H20" s="2">
        <v>0.64</v>
      </c>
      <c r="I20" s="1">
        <f t="shared" si="1"/>
        <v>0</v>
      </c>
      <c r="J20" s="2">
        <v>0.36</v>
      </c>
      <c r="K20" s="1">
        <f t="shared" si="2"/>
        <v>0</v>
      </c>
      <c r="L20" s="1">
        <f t="shared" si="3"/>
        <v>17029.55</v>
      </c>
    </row>
    <row r="21" spans="4:12" ht="12.75">
      <c r="D21" s="19">
        <v>0.025</v>
      </c>
      <c r="E21" s="1">
        <f t="shared" si="4"/>
        <v>0</v>
      </c>
      <c r="F21" s="2">
        <v>1</v>
      </c>
      <c r="G21" s="1">
        <f t="shared" si="0"/>
        <v>0</v>
      </c>
      <c r="H21" s="2">
        <v>0.64</v>
      </c>
      <c r="I21" s="1">
        <f t="shared" si="1"/>
        <v>0</v>
      </c>
      <c r="J21" s="2">
        <v>0.36</v>
      </c>
      <c r="K21" s="1">
        <f t="shared" si="2"/>
        <v>0</v>
      </c>
      <c r="L21" s="1">
        <f t="shared" si="3"/>
        <v>17029.55</v>
      </c>
    </row>
    <row r="22" spans="4:12" ht="12.75">
      <c r="D22" s="19">
        <v>0.025</v>
      </c>
      <c r="E22" s="1">
        <f t="shared" si="4"/>
        <v>0</v>
      </c>
      <c r="F22" s="2">
        <v>1</v>
      </c>
      <c r="G22" s="1">
        <f t="shared" si="0"/>
        <v>0</v>
      </c>
      <c r="H22" s="2">
        <v>0.64</v>
      </c>
      <c r="I22" s="1">
        <f t="shared" si="1"/>
        <v>0</v>
      </c>
      <c r="J22" s="2">
        <v>0.36</v>
      </c>
      <c r="K22" s="1">
        <f t="shared" si="2"/>
        <v>0</v>
      </c>
      <c r="L22" s="1">
        <f t="shared" si="3"/>
        <v>17029.55</v>
      </c>
    </row>
    <row r="23" spans="4:12" ht="12.75">
      <c r="D23" s="19">
        <v>0.025</v>
      </c>
      <c r="E23" s="1">
        <f t="shared" si="4"/>
        <v>0</v>
      </c>
      <c r="F23" s="2">
        <v>1</v>
      </c>
      <c r="G23" s="1">
        <f t="shared" si="0"/>
        <v>0</v>
      </c>
      <c r="H23" s="2">
        <v>0.64</v>
      </c>
      <c r="I23" s="1">
        <f t="shared" si="1"/>
        <v>0</v>
      </c>
      <c r="J23" s="2">
        <v>0.36</v>
      </c>
      <c r="K23" s="1">
        <f t="shared" si="2"/>
        <v>0</v>
      </c>
      <c r="L23" s="1">
        <f t="shared" si="3"/>
        <v>17029.55</v>
      </c>
    </row>
    <row r="24" spans="4:12" ht="12.75">
      <c r="D24" s="19">
        <v>0.025</v>
      </c>
      <c r="E24" s="1">
        <f t="shared" si="4"/>
        <v>0</v>
      </c>
      <c r="F24" s="2">
        <v>1</v>
      </c>
      <c r="G24" s="1">
        <f t="shared" si="0"/>
        <v>0</v>
      </c>
      <c r="H24" s="2">
        <v>0.64</v>
      </c>
      <c r="I24" s="1">
        <f t="shared" si="1"/>
        <v>0</v>
      </c>
      <c r="J24" s="2">
        <v>0.36</v>
      </c>
      <c r="K24" s="1">
        <f t="shared" si="2"/>
        <v>0</v>
      </c>
      <c r="L24" s="1">
        <f t="shared" si="3"/>
        <v>17029.55</v>
      </c>
    </row>
    <row r="25" spans="4:12" ht="12.75">
      <c r="D25" s="19">
        <v>0.025</v>
      </c>
      <c r="E25" s="1">
        <f t="shared" si="4"/>
        <v>0</v>
      </c>
      <c r="F25" s="2">
        <v>1</v>
      </c>
      <c r="G25" s="1">
        <f t="shared" si="0"/>
        <v>0</v>
      </c>
      <c r="H25" s="2">
        <v>0.64</v>
      </c>
      <c r="I25" s="1">
        <f t="shared" si="1"/>
        <v>0</v>
      </c>
      <c r="J25" s="2">
        <v>0.36</v>
      </c>
      <c r="K25" s="1">
        <f t="shared" si="2"/>
        <v>0</v>
      </c>
      <c r="L25" s="1">
        <f t="shared" si="3"/>
        <v>17029.55</v>
      </c>
    </row>
    <row r="26" spans="4:12" ht="12.75">
      <c r="D26" s="19">
        <v>0.025</v>
      </c>
      <c r="E26" s="1">
        <f t="shared" si="4"/>
        <v>0</v>
      </c>
      <c r="F26" s="2">
        <v>1</v>
      </c>
      <c r="G26" s="1">
        <f t="shared" si="0"/>
        <v>0</v>
      </c>
      <c r="H26" s="2">
        <v>0.64</v>
      </c>
      <c r="I26" s="1">
        <f t="shared" si="1"/>
        <v>0</v>
      </c>
      <c r="J26" s="2">
        <v>0.36</v>
      </c>
      <c r="K26" s="1">
        <f t="shared" si="2"/>
        <v>0</v>
      </c>
      <c r="L26" s="1">
        <f t="shared" si="3"/>
        <v>17029.55</v>
      </c>
    </row>
    <row r="27" spans="4:12" ht="12.75">
      <c r="D27" s="19">
        <v>0.025</v>
      </c>
      <c r="E27" s="1">
        <f t="shared" si="4"/>
        <v>0</v>
      </c>
      <c r="F27" s="2">
        <v>1</v>
      </c>
      <c r="G27" s="1">
        <f t="shared" si="0"/>
        <v>0</v>
      </c>
      <c r="H27" s="2">
        <v>0.64</v>
      </c>
      <c r="I27" s="1">
        <f t="shared" si="1"/>
        <v>0</v>
      </c>
      <c r="J27" s="2">
        <v>0.36</v>
      </c>
      <c r="K27" s="1">
        <f t="shared" si="2"/>
        <v>0</v>
      </c>
      <c r="L27" s="1">
        <f t="shared" si="3"/>
        <v>17029.55</v>
      </c>
    </row>
    <row r="28" spans="4:12" ht="12.75">
      <c r="D28" s="19">
        <v>0.025</v>
      </c>
      <c r="E28" s="1">
        <f t="shared" si="4"/>
        <v>0</v>
      </c>
      <c r="F28" s="2">
        <v>1</v>
      </c>
      <c r="G28" s="1">
        <f t="shared" si="0"/>
        <v>0</v>
      </c>
      <c r="H28" s="2">
        <v>0.64</v>
      </c>
      <c r="I28" s="1">
        <f t="shared" si="1"/>
        <v>0</v>
      </c>
      <c r="J28" s="2">
        <v>0.36</v>
      </c>
      <c r="K28" s="1">
        <f t="shared" si="2"/>
        <v>0</v>
      </c>
      <c r="L28" s="1">
        <f t="shared" si="3"/>
        <v>17029.55</v>
      </c>
    </row>
    <row r="29" spans="4:12" ht="12.75">
      <c r="D29" s="19">
        <v>0.025</v>
      </c>
      <c r="E29" s="1">
        <f t="shared" si="4"/>
        <v>0</v>
      </c>
      <c r="F29" s="2">
        <v>1</v>
      </c>
      <c r="G29" s="1">
        <f t="shared" si="0"/>
        <v>0</v>
      </c>
      <c r="H29" s="2">
        <v>0.64</v>
      </c>
      <c r="I29" s="1">
        <f t="shared" si="1"/>
        <v>0</v>
      </c>
      <c r="J29" s="2">
        <v>0.36</v>
      </c>
      <c r="K29" s="1">
        <f t="shared" si="2"/>
        <v>0</v>
      </c>
      <c r="L29" s="1">
        <f t="shared" si="3"/>
        <v>17029.55</v>
      </c>
    </row>
    <row r="30" spans="4:12" ht="12.75">
      <c r="D30" s="19">
        <v>0.025</v>
      </c>
      <c r="E30" s="1">
        <f t="shared" si="4"/>
        <v>0</v>
      </c>
      <c r="F30" s="2">
        <v>1</v>
      </c>
      <c r="G30" s="1">
        <f t="shared" si="0"/>
        <v>0</v>
      </c>
      <c r="H30" s="2">
        <v>0.64</v>
      </c>
      <c r="I30" s="1">
        <f t="shared" si="1"/>
        <v>0</v>
      </c>
      <c r="J30" s="2">
        <v>0.36</v>
      </c>
      <c r="K30" s="1">
        <f t="shared" si="2"/>
        <v>0</v>
      </c>
      <c r="L30" s="1">
        <f t="shared" si="3"/>
        <v>17029.55</v>
      </c>
    </row>
    <row r="31" spans="4:12" ht="12.75">
      <c r="D31" s="19">
        <v>0.025</v>
      </c>
      <c r="E31" s="1">
        <f t="shared" si="4"/>
        <v>0</v>
      </c>
      <c r="F31" s="2">
        <v>1</v>
      </c>
      <c r="G31" s="1">
        <f t="shared" si="0"/>
        <v>0</v>
      </c>
      <c r="H31" s="2">
        <v>0.64</v>
      </c>
      <c r="I31" s="1">
        <f t="shared" si="1"/>
        <v>0</v>
      </c>
      <c r="J31" s="2">
        <v>0.36</v>
      </c>
      <c r="K31" s="1">
        <f t="shared" si="2"/>
        <v>0</v>
      </c>
      <c r="L31" s="1">
        <f t="shared" si="3"/>
        <v>17029.55</v>
      </c>
    </row>
    <row r="32" spans="4:12" ht="12.75">
      <c r="D32" s="19">
        <v>0.025</v>
      </c>
      <c r="E32" s="1">
        <f t="shared" si="4"/>
        <v>0</v>
      </c>
      <c r="F32" s="2">
        <v>1</v>
      </c>
      <c r="G32" s="1">
        <f t="shared" si="0"/>
        <v>0</v>
      </c>
      <c r="H32" s="2">
        <v>0.64</v>
      </c>
      <c r="I32" s="1">
        <f t="shared" si="1"/>
        <v>0</v>
      </c>
      <c r="J32" s="2">
        <v>0.36</v>
      </c>
      <c r="K32" s="1">
        <f t="shared" si="2"/>
        <v>0</v>
      </c>
      <c r="L32" s="1">
        <f t="shared" si="3"/>
        <v>17029.55</v>
      </c>
    </row>
    <row r="33" spans="1:12" ht="12.75">
      <c r="A33" t="s">
        <v>69</v>
      </c>
      <c r="D33" s="19">
        <v>0.025</v>
      </c>
      <c r="E33" s="1">
        <f t="shared" si="4"/>
        <v>0</v>
      </c>
      <c r="F33" s="2">
        <v>1</v>
      </c>
      <c r="G33" s="1">
        <f t="shared" si="0"/>
        <v>0</v>
      </c>
      <c r="H33" s="2">
        <v>0.64</v>
      </c>
      <c r="I33" s="1">
        <f t="shared" si="1"/>
        <v>0</v>
      </c>
      <c r="J33" s="2">
        <v>0.36</v>
      </c>
      <c r="K33" s="1">
        <f t="shared" si="2"/>
        <v>0</v>
      </c>
      <c r="L33" s="1">
        <f t="shared" si="3"/>
        <v>17029.55</v>
      </c>
    </row>
    <row r="34" spans="3:11" ht="12.75">
      <c r="C34" s="1">
        <f>SUM(C3:C33)</f>
        <v>2106768.5</v>
      </c>
      <c r="E34" s="1">
        <f>SUM(E3:E33)</f>
        <v>54685.4625</v>
      </c>
      <c r="G34" s="1">
        <f>SUM(G3:G33)</f>
        <v>54435.46</v>
      </c>
      <c r="I34" s="1">
        <f>SUM(I3:I33)</f>
        <v>45398.03999999999</v>
      </c>
      <c r="K34" s="1">
        <f>SUM(K3:K33)</f>
        <v>8250.05</v>
      </c>
    </row>
    <row r="37" spans="1:13" ht="12.75">
      <c r="A37" s="6" t="s">
        <v>75</v>
      </c>
      <c r="C37" s="7" t="s">
        <v>14</v>
      </c>
      <c r="D37" s="8" t="s">
        <v>4</v>
      </c>
      <c r="E37" s="7" t="s">
        <v>0</v>
      </c>
      <c r="F37" s="9" t="s">
        <v>5</v>
      </c>
      <c r="G37" s="6" t="s">
        <v>6</v>
      </c>
      <c r="H37" s="9" t="s">
        <v>8</v>
      </c>
      <c r="I37" s="6" t="s">
        <v>7</v>
      </c>
      <c r="J37" s="9" t="s">
        <v>15</v>
      </c>
      <c r="K37" s="6" t="s">
        <v>10</v>
      </c>
      <c r="L37" s="7" t="s">
        <v>16</v>
      </c>
      <c r="M37" s="9"/>
    </row>
    <row r="38" spans="1:12" ht="12.75">
      <c r="A38" s="55" t="s">
        <v>76</v>
      </c>
      <c r="B38" s="56"/>
      <c r="C38" s="56">
        <v>150000</v>
      </c>
      <c r="D38" s="57">
        <v>0.025</v>
      </c>
      <c r="E38" s="56">
        <f aca="true" t="shared" si="5" ref="E38:E47">C38*D38</f>
        <v>3750</v>
      </c>
      <c r="F38" s="58">
        <v>1</v>
      </c>
      <c r="G38" s="17">
        <f aca="true" t="shared" si="6" ref="G38:G47">E38*F38</f>
        <v>3750</v>
      </c>
      <c r="H38" s="58">
        <v>0.64</v>
      </c>
      <c r="I38" s="17">
        <f aca="true" t="shared" si="7" ref="I38:I47">G38*H38</f>
        <v>2400</v>
      </c>
      <c r="J38" s="58">
        <v>0.36</v>
      </c>
      <c r="K38" s="17">
        <f aca="true" t="shared" si="8" ref="K38:K47">G38*J38</f>
        <v>1350</v>
      </c>
      <c r="L38" s="56"/>
    </row>
    <row r="39" spans="1:12" ht="12.75">
      <c r="A39" s="55" t="s">
        <v>78</v>
      </c>
      <c r="B39" s="56"/>
      <c r="C39" s="56">
        <v>500000</v>
      </c>
      <c r="D39" s="57">
        <v>0.025</v>
      </c>
      <c r="E39" s="56">
        <f t="shared" si="5"/>
        <v>12500</v>
      </c>
      <c r="F39" s="58">
        <v>1</v>
      </c>
      <c r="G39" s="17">
        <f t="shared" si="6"/>
        <v>12500</v>
      </c>
      <c r="H39" s="58">
        <v>0.64</v>
      </c>
      <c r="I39" s="17">
        <f t="shared" si="7"/>
        <v>8000</v>
      </c>
      <c r="J39" s="58">
        <v>0.36</v>
      </c>
      <c r="K39" s="17">
        <f t="shared" si="8"/>
        <v>4500</v>
      </c>
      <c r="L39" s="56"/>
    </row>
    <row r="40" spans="1:11" ht="12.75">
      <c r="A40" s="21" t="s">
        <v>82</v>
      </c>
      <c r="C40" s="1">
        <v>1300000</v>
      </c>
      <c r="D40" s="4">
        <v>0.025</v>
      </c>
      <c r="E40" s="1">
        <f t="shared" si="5"/>
        <v>32500</v>
      </c>
      <c r="F40" s="2">
        <v>1</v>
      </c>
      <c r="G40" s="3">
        <f t="shared" si="6"/>
        <v>32500</v>
      </c>
      <c r="H40" s="2">
        <v>0.64</v>
      </c>
      <c r="I40" s="3">
        <f t="shared" si="7"/>
        <v>20800</v>
      </c>
      <c r="J40" s="2">
        <v>0.36</v>
      </c>
      <c r="K40" s="3">
        <f t="shared" si="8"/>
        <v>11700</v>
      </c>
    </row>
    <row r="41" spans="1:12" ht="12.75">
      <c r="A41" s="55" t="s">
        <v>84</v>
      </c>
      <c r="B41" s="15"/>
      <c r="C41" s="15">
        <v>80000</v>
      </c>
      <c r="D41" s="16">
        <v>0.025</v>
      </c>
      <c r="E41" s="15">
        <f t="shared" si="5"/>
        <v>2000</v>
      </c>
      <c r="F41" s="18">
        <v>1</v>
      </c>
      <c r="G41" s="17">
        <f t="shared" si="6"/>
        <v>2000</v>
      </c>
      <c r="H41" s="18">
        <v>0.64</v>
      </c>
      <c r="I41" s="17">
        <f t="shared" si="7"/>
        <v>1280</v>
      </c>
      <c r="J41" s="18">
        <v>0.36</v>
      </c>
      <c r="K41" s="17">
        <f t="shared" si="8"/>
        <v>720</v>
      </c>
      <c r="L41" s="15"/>
    </row>
    <row r="42" spans="1:12" ht="12.75">
      <c r="A42" s="55" t="s">
        <v>83</v>
      </c>
      <c r="B42" s="15"/>
      <c r="C42" s="15">
        <v>150000</v>
      </c>
      <c r="D42" s="16">
        <v>0.025</v>
      </c>
      <c r="E42" s="15">
        <f t="shared" si="5"/>
        <v>3750</v>
      </c>
      <c r="F42" s="18">
        <v>1</v>
      </c>
      <c r="G42" s="17">
        <f t="shared" si="6"/>
        <v>3750</v>
      </c>
      <c r="H42" s="18">
        <v>0.64</v>
      </c>
      <c r="I42" s="17">
        <f t="shared" si="7"/>
        <v>2400</v>
      </c>
      <c r="J42" s="18">
        <v>0.36</v>
      </c>
      <c r="K42" s="17">
        <f t="shared" si="8"/>
        <v>1350</v>
      </c>
      <c r="L42" s="15"/>
    </row>
    <row r="43" spans="1:12" ht="12.75">
      <c r="A43" s="55" t="s">
        <v>86</v>
      </c>
      <c r="B43" s="15"/>
      <c r="C43" s="15">
        <v>50000</v>
      </c>
      <c r="D43" s="16">
        <v>0.025</v>
      </c>
      <c r="E43" s="15">
        <f t="shared" si="5"/>
        <v>1250</v>
      </c>
      <c r="F43" s="18">
        <v>1</v>
      </c>
      <c r="G43" s="17">
        <f t="shared" si="6"/>
        <v>1250</v>
      </c>
      <c r="H43" s="18">
        <v>0.64</v>
      </c>
      <c r="I43" s="17">
        <f t="shared" si="7"/>
        <v>800</v>
      </c>
      <c r="J43" s="18">
        <v>0.36</v>
      </c>
      <c r="K43" s="17">
        <f t="shared" si="8"/>
        <v>450</v>
      </c>
      <c r="L43" s="15"/>
    </row>
    <row r="44" spans="1:12" ht="12.75">
      <c r="A44" s="55" t="s">
        <v>85</v>
      </c>
      <c r="B44" s="15"/>
      <c r="C44" s="15">
        <v>200000</v>
      </c>
      <c r="D44" s="16">
        <v>0.025</v>
      </c>
      <c r="E44" s="15">
        <f t="shared" si="5"/>
        <v>5000</v>
      </c>
      <c r="F44" s="18">
        <v>1</v>
      </c>
      <c r="G44" s="17">
        <f t="shared" si="6"/>
        <v>5000</v>
      </c>
      <c r="H44" s="18">
        <v>0.64</v>
      </c>
      <c r="I44" s="17">
        <f t="shared" si="7"/>
        <v>3200</v>
      </c>
      <c r="J44" s="18">
        <v>0.36</v>
      </c>
      <c r="K44" s="17">
        <f t="shared" si="8"/>
        <v>1800</v>
      </c>
      <c r="L44" s="15"/>
    </row>
    <row r="45" spans="1:12" ht="12.75">
      <c r="A45" s="55" t="s">
        <v>87</v>
      </c>
      <c r="B45" s="15"/>
      <c r="C45" s="15">
        <v>500000</v>
      </c>
      <c r="D45" s="16">
        <v>0.025</v>
      </c>
      <c r="E45" s="15">
        <f t="shared" si="5"/>
        <v>12500</v>
      </c>
      <c r="F45" s="18">
        <v>1</v>
      </c>
      <c r="G45" s="17">
        <f t="shared" si="6"/>
        <v>12500</v>
      </c>
      <c r="H45" s="18">
        <v>0.64</v>
      </c>
      <c r="I45" s="17">
        <f t="shared" si="7"/>
        <v>8000</v>
      </c>
      <c r="J45" s="18">
        <v>0.36</v>
      </c>
      <c r="K45" s="17">
        <f t="shared" si="8"/>
        <v>4500</v>
      </c>
      <c r="L45" s="15"/>
    </row>
    <row r="46" spans="1:12" ht="12.75">
      <c r="A46" s="55" t="s">
        <v>88</v>
      </c>
      <c r="B46" s="15"/>
      <c r="C46" s="15">
        <v>250000</v>
      </c>
      <c r="D46" s="16">
        <v>0.025</v>
      </c>
      <c r="E46" s="15">
        <f t="shared" si="5"/>
        <v>6250</v>
      </c>
      <c r="F46" s="18">
        <v>1</v>
      </c>
      <c r="G46" s="17">
        <f t="shared" si="6"/>
        <v>6250</v>
      </c>
      <c r="H46" s="18">
        <v>0.64</v>
      </c>
      <c r="I46" s="17">
        <f t="shared" si="7"/>
        <v>4000</v>
      </c>
      <c r="J46" s="18">
        <v>0.36</v>
      </c>
      <c r="K46" s="17">
        <f t="shared" si="8"/>
        <v>2250</v>
      </c>
      <c r="L46" s="15"/>
    </row>
    <row r="47" spans="1:12" ht="12.75">
      <c r="A47" s="55" t="s">
        <v>37</v>
      </c>
      <c r="B47" s="15"/>
      <c r="C47" s="15">
        <v>200000</v>
      </c>
      <c r="D47" s="16">
        <v>0.025</v>
      </c>
      <c r="E47" s="15">
        <f t="shared" si="5"/>
        <v>5000</v>
      </c>
      <c r="F47" s="18">
        <v>1</v>
      </c>
      <c r="G47" s="17">
        <f t="shared" si="6"/>
        <v>5000</v>
      </c>
      <c r="H47" s="18">
        <v>0.64</v>
      </c>
      <c r="I47" s="17">
        <f t="shared" si="7"/>
        <v>3200</v>
      </c>
      <c r="J47" s="18">
        <v>0.36</v>
      </c>
      <c r="K47" s="17">
        <f t="shared" si="8"/>
        <v>1800</v>
      </c>
      <c r="L47" s="15"/>
    </row>
    <row r="48" spans="1:11" ht="12.75">
      <c r="A48" s="21"/>
      <c r="D48" s="4"/>
      <c r="G48" s="3"/>
      <c r="I48" s="3"/>
      <c r="K48" s="3"/>
    </row>
    <row r="49" spans="1:11" ht="12.75">
      <c r="A49" s="21" t="s">
        <v>0</v>
      </c>
      <c r="C49" s="1">
        <f>SUM(C38:C47)</f>
        <v>3380000</v>
      </c>
      <c r="D49" s="4">
        <v>0.025</v>
      </c>
      <c r="E49" s="1">
        <f>C49*D49</f>
        <v>84500</v>
      </c>
      <c r="F49" s="2">
        <v>1</v>
      </c>
      <c r="G49" s="3">
        <f>E49*F49</f>
        <v>84500</v>
      </c>
      <c r="H49" s="2">
        <v>0.64</v>
      </c>
      <c r="I49" s="3">
        <f>G49*H49</f>
        <v>54080</v>
      </c>
      <c r="J49" s="2">
        <v>0.36</v>
      </c>
      <c r="K49" s="3">
        <f>G49*J49</f>
        <v>30420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2">
      <selection activeCell="O41" sqref="O41"/>
    </sheetView>
  </sheetViews>
  <sheetFormatPr defaultColWidth="9.140625" defaultRowHeight="12.75"/>
  <cols>
    <col min="2" max="2" width="21.8515625" style="0" bestFit="1" customWidth="1"/>
    <col min="3" max="3" width="14.28125" style="1" bestFit="1" customWidth="1"/>
    <col min="4" max="4" width="6.421875" style="4" customWidth="1"/>
    <col min="5" max="5" width="12.140625" style="0" customWidth="1"/>
    <col min="6" max="6" width="7.8515625" style="2" customWidth="1"/>
    <col min="7" max="7" width="12.28125" style="0" bestFit="1" customWidth="1"/>
    <col min="8" max="8" width="9.140625" style="2" customWidth="1"/>
    <col min="9" max="9" width="12.00390625" style="0" customWidth="1"/>
    <col min="10" max="10" width="9.140625" style="2" customWidth="1"/>
    <col min="11" max="11" width="11.28125" style="0" customWidth="1"/>
    <col min="12" max="12" width="13.00390625" style="1" customWidth="1"/>
    <col min="13" max="13" width="10.28125" style="2" bestFit="1" customWidth="1"/>
    <col min="14" max="14" width="14.00390625" style="0" bestFit="1" customWidth="1"/>
    <col min="15" max="15" width="12.28125" style="0" bestFit="1" customWidth="1"/>
    <col min="16" max="16" width="10.28125" style="0" bestFit="1" customWidth="1"/>
  </cols>
  <sheetData>
    <row r="1" spans="1:14" ht="12.75">
      <c r="A1" s="155" t="s">
        <v>52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6" ht="12.75">
      <c r="A2" s="6" t="s">
        <v>1</v>
      </c>
      <c r="B2" s="6" t="s">
        <v>2</v>
      </c>
      <c r="C2" s="7" t="s">
        <v>3</v>
      </c>
      <c r="D2" s="8" t="s">
        <v>4</v>
      </c>
      <c r="E2" s="6" t="s">
        <v>36</v>
      </c>
      <c r="F2" s="9" t="s">
        <v>5</v>
      </c>
      <c r="G2" s="6" t="s">
        <v>6</v>
      </c>
      <c r="H2" s="9" t="s">
        <v>8</v>
      </c>
      <c r="I2" s="6" t="s">
        <v>7</v>
      </c>
      <c r="J2" s="9" t="s">
        <v>9</v>
      </c>
      <c r="K2" s="6" t="s">
        <v>10</v>
      </c>
      <c r="L2" s="7" t="s">
        <v>11</v>
      </c>
      <c r="M2" s="9"/>
      <c r="N2" s="6"/>
      <c r="P2" s="3"/>
    </row>
    <row r="3" spans="1:14" s="6" customFormat="1" ht="12.75">
      <c r="A3" s="13"/>
      <c r="B3" s="22" t="s">
        <v>28</v>
      </c>
      <c r="C3" s="23">
        <v>470000</v>
      </c>
      <c r="D3" s="24">
        <v>0.025</v>
      </c>
      <c r="E3" s="25">
        <f>C3*D3</f>
        <v>11750</v>
      </c>
      <c r="F3" s="26">
        <v>1</v>
      </c>
      <c r="G3" s="25">
        <f>E3*F3</f>
        <v>11750</v>
      </c>
      <c r="H3" s="26">
        <v>1</v>
      </c>
      <c r="I3" s="25">
        <f>(G3*H3)-638.72</f>
        <v>11111.28</v>
      </c>
      <c r="J3" s="26">
        <v>0</v>
      </c>
      <c r="K3" s="25">
        <v>638.72</v>
      </c>
      <c r="L3" s="23">
        <v>0</v>
      </c>
      <c r="M3" s="18"/>
      <c r="N3" s="17"/>
    </row>
    <row r="4" spans="1:15" ht="12.75">
      <c r="A4" s="13"/>
      <c r="B4" s="22" t="s">
        <v>43</v>
      </c>
      <c r="C4" s="32">
        <v>199900</v>
      </c>
      <c r="D4" s="33">
        <v>0.03</v>
      </c>
      <c r="E4" s="25">
        <f>C4*D4</f>
        <v>5997</v>
      </c>
      <c r="F4" s="34">
        <v>0.65</v>
      </c>
      <c r="G4" s="25">
        <f>E4*F4</f>
        <v>3898.05</v>
      </c>
      <c r="H4" s="34">
        <v>1</v>
      </c>
      <c r="I4" s="25">
        <f>G4*H4</f>
        <v>3898.05</v>
      </c>
      <c r="J4" s="34">
        <v>0</v>
      </c>
      <c r="K4" s="25">
        <v>0</v>
      </c>
      <c r="L4" s="32"/>
      <c r="M4" s="18">
        <v>0.35</v>
      </c>
      <c r="N4" s="17">
        <f>E4*M4</f>
        <v>2098.95</v>
      </c>
      <c r="O4" t="s">
        <v>13</v>
      </c>
    </row>
    <row r="5" spans="1:14" ht="12.75">
      <c r="A5" s="13"/>
      <c r="B5" s="22" t="s">
        <v>43</v>
      </c>
      <c r="C5" s="23">
        <v>199900</v>
      </c>
      <c r="D5" s="24">
        <v>0.025</v>
      </c>
      <c r="E5" s="25">
        <f aca="true" t="shared" si="0" ref="E5:E27">C5*D5</f>
        <v>4997.5</v>
      </c>
      <c r="F5" s="26">
        <v>1</v>
      </c>
      <c r="G5" s="25">
        <f aca="true" t="shared" si="1" ref="G5:G27">E5*F5</f>
        <v>4997.5</v>
      </c>
      <c r="H5" s="26">
        <v>1</v>
      </c>
      <c r="I5" s="25">
        <f>G5*H5</f>
        <v>4997.5</v>
      </c>
      <c r="J5" s="26">
        <v>0</v>
      </c>
      <c r="K5" s="25">
        <v>0</v>
      </c>
      <c r="L5" s="23"/>
      <c r="M5" s="18"/>
      <c r="N5" s="17">
        <f>E5*M5</f>
        <v>0</v>
      </c>
    </row>
    <row r="6" spans="1:14" ht="12.75">
      <c r="A6" s="13"/>
      <c r="B6" s="14" t="s">
        <v>44</v>
      </c>
      <c r="C6" s="15">
        <v>200000</v>
      </c>
      <c r="D6" s="16">
        <v>0.03</v>
      </c>
      <c r="E6" s="17">
        <f t="shared" si="0"/>
        <v>6000</v>
      </c>
      <c r="F6" s="18">
        <v>0.5</v>
      </c>
      <c r="G6" s="17">
        <f t="shared" si="1"/>
        <v>3000</v>
      </c>
      <c r="H6" s="18">
        <v>1</v>
      </c>
      <c r="I6" s="17">
        <f aca="true" t="shared" si="2" ref="I6:I27">G6*H6</f>
        <v>3000</v>
      </c>
      <c r="J6" s="18">
        <v>0</v>
      </c>
      <c r="K6" s="17">
        <v>0</v>
      </c>
      <c r="L6" s="15"/>
      <c r="M6" s="18"/>
      <c r="N6" s="17">
        <f>E6*M6</f>
        <v>0</v>
      </c>
    </row>
    <row r="7" spans="1:14" ht="12.75">
      <c r="A7" s="13"/>
      <c r="B7" s="22" t="s">
        <v>46</v>
      </c>
      <c r="C7" s="23">
        <v>155000</v>
      </c>
      <c r="D7" s="24">
        <v>0.025</v>
      </c>
      <c r="E7" s="25">
        <f t="shared" si="0"/>
        <v>3875</v>
      </c>
      <c r="F7" s="26">
        <v>1</v>
      </c>
      <c r="G7" s="25">
        <f t="shared" si="1"/>
        <v>3875</v>
      </c>
      <c r="H7" s="26">
        <v>1</v>
      </c>
      <c r="I7" s="25">
        <f t="shared" si="2"/>
        <v>3875</v>
      </c>
      <c r="J7" s="26">
        <v>0</v>
      </c>
      <c r="K7" s="25"/>
      <c r="L7" s="23"/>
      <c r="M7" s="18"/>
      <c r="N7" s="17"/>
    </row>
    <row r="8" spans="1:14" ht="12.75">
      <c r="A8" s="13"/>
      <c r="B8" s="14" t="s">
        <v>47</v>
      </c>
      <c r="C8" s="15">
        <v>250000</v>
      </c>
      <c r="D8" s="16">
        <v>0.025</v>
      </c>
      <c r="E8" s="17">
        <f t="shared" si="0"/>
        <v>6250</v>
      </c>
      <c r="F8" s="18">
        <v>1</v>
      </c>
      <c r="G8" s="17">
        <f t="shared" si="1"/>
        <v>6250</v>
      </c>
      <c r="H8" s="18">
        <v>1</v>
      </c>
      <c r="I8" s="17">
        <f t="shared" si="2"/>
        <v>6250</v>
      </c>
      <c r="J8" s="18">
        <v>0</v>
      </c>
      <c r="K8" s="17"/>
      <c r="L8" s="15"/>
      <c r="M8" s="18"/>
      <c r="N8" s="17"/>
    </row>
    <row r="9" spans="1:14" ht="12.75">
      <c r="A9" s="13"/>
      <c r="B9" s="14" t="s">
        <v>50</v>
      </c>
      <c r="C9" s="15">
        <v>200000</v>
      </c>
      <c r="D9" s="16">
        <v>0.025</v>
      </c>
      <c r="E9" s="17">
        <f t="shared" si="0"/>
        <v>5000</v>
      </c>
      <c r="F9" s="18">
        <v>0.5</v>
      </c>
      <c r="G9" s="17">
        <f t="shared" si="1"/>
        <v>2500</v>
      </c>
      <c r="H9" s="18">
        <v>1</v>
      </c>
      <c r="I9" s="17">
        <f t="shared" si="2"/>
        <v>2500</v>
      </c>
      <c r="J9" s="18">
        <v>0</v>
      </c>
      <c r="K9" s="17"/>
      <c r="L9" s="15"/>
      <c r="M9" s="18">
        <v>0.5</v>
      </c>
      <c r="N9" s="17">
        <f>E9*M9</f>
        <v>2500</v>
      </c>
    </row>
    <row r="10" spans="1:14" ht="12.75">
      <c r="A10" s="13"/>
      <c r="B10" s="14"/>
      <c r="C10" s="15"/>
      <c r="D10" s="16"/>
      <c r="E10" s="17">
        <f t="shared" si="0"/>
        <v>0</v>
      </c>
      <c r="F10" s="18"/>
      <c r="G10" s="17">
        <f t="shared" si="1"/>
        <v>0</v>
      </c>
      <c r="H10" s="18"/>
      <c r="I10" s="17">
        <f t="shared" si="2"/>
        <v>0</v>
      </c>
      <c r="J10" s="18"/>
      <c r="K10" s="17"/>
      <c r="L10" s="15"/>
      <c r="M10" s="18"/>
      <c r="N10" s="17"/>
    </row>
    <row r="11" spans="1:14" s="14" customFormat="1" ht="12.75">
      <c r="A11" s="13" t="s">
        <v>42</v>
      </c>
      <c r="C11" s="15"/>
      <c r="D11" s="16"/>
      <c r="E11" s="17">
        <f t="shared" si="0"/>
        <v>0</v>
      </c>
      <c r="F11" s="18"/>
      <c r="G11" s="17">
        <f t="shared" si="1"/>
        <v>0</v>
      </c>
      <c r="H11" s="18"/>
      <c r="I11" s="17">
        <f t="shared" si="2"/>
        <v>0</v>
      </c>
      <c r="J11" s="18"/>
      <c r="K11" s="17"/>
      <c r="L11" s="15">
        <v>24500</v>
      </c>
      <c r="M11" s="18"/>
      <c r="N11" s="17"/>
    </row>
    <row r="12" spans="1:14" ht="12.75">
      <c r="A12" s="13"/>
      <c r="B12" s="14" t="s">
        <v>49</v>
      </c>
      <c r="C12" s="15">
        <v>500000</v>
      </c>
      <c r="D12" s="16">
        <v>0.03</v>
      </c>
      <c r="E12" s="17">
        <f t="shared" si="0"/>
        <v>15000</v>
      </c>
      <c r="F12" s="18">
        <v>1</v>
      </c>
      <c r="G12" s="17">
        <f t="shared" si="1"/>
        <v>15000</v>
      </c>
      <c r="H12" s="18">
        <v>0.64</v>
      </c>
      <c r="I12" s="17">
        <f t="shared" si="2"/>
        <v>9600</v>
      </c>
      <c r="J12" s="18">
        <v>0.36</v>
      </c>
      <c r="K12" s="17">
        <f>E12*J12</f>
        <v>5400</v>
      </c>
      <c r="L12" s="15">
        <f>L11-K12</f>
        <v>19100</v>
      </c>
      <c r="M12" s="18"/>
      <c r="N12" s="17"/>
    </row>
    <row r="13" spans="1:14" ht="12.75">
      <c r="A13" s="13"/>
      <c r="B13" s="22" t="s">
        <v>45</v>
      </c>
      <c r="C13" s="23">
        <v>700000</v>
      </c>
      <c r="D13" s="24">
        <v>0.025</v>
      </c>
      <c r="E13" s="25">
        <f t="shared" si="0"/>
        <v>17500</v>
      </c>
      <c r="F13" s="26">
        <v>1</v>
      </c>
      <c r="G13" s="25">
        <f t="shared" si="1"/>
        <v>17500</v>
      </c>
      <c r="H13" s="26">
        <v>0.64</v>
      </c>
      <c r="I13" s="25">
        <f t="shared" si="2"/>
        <v>11200</v>
      </c>
      <c r="J13" s="26">
        <v>0.36</v>
      </c>
      <c r="K13" s="25">
        <f aca="true" t="shared" si="3" ref="K13:K27">E13*J13</f>
        <v>6300</v>
      </c>
      <c r="L13" s="23">
        <f>L12-K13</f>
        <v>12800</v>
      </c>
      <c r="M13" s="18"/>
      <c r="N13" s="17"/>
    </row>
    <row r="14" spans="1:15" ht="12.75">
      <c r="A14" s="13"/>
      <c r="B14" s="22" t="s">
        <v>48</v>
      </c>
      <c r="C14" s="23">
        <v>625000</v>
      </c>
      <c r="D14" s="24">
        <v>0.025</v>
      </c>
      <c r="E14" s="25">
        <f t="shared" si="0"/>
        <v>15625</v>
      </c>
      <c r="F14" s="26">
        <v>0.65</v>
      </c>
      <c r="G14" s="25">
        <f t="shared" si="1"/>
        <v>10156.25</v>
      </c>
      <c r="H14" s="26">
        <v>0.64</v>
      </c>
      <c r="I14" s="25">
        <f t="shared" si="2"/>
        <v>6500</v>
      </c>
      <c r="J14" s="26">
        <v>0.36</v>
      </c>
      <c r="K14" s="25">
        <f t="shared" si="3"/>
        <v>5625</v>
      </c>
      <c r="L14" s="23">
        <f>L13-K14</f>
        <v>7175</v>
      </c>
      <c r="M14" s="18">
        <v>0.35</v>
      </c>
      <c r="N14" s="17">
        <f>E14*M14</f>
        <v>5468.75</v>
      </c>
      <c r="O14" t="s">
        <v>13</v>
      </c>
    </row>
    <row r="15" spans="1:14" ht="12.75">
      <c r="A15" s="13"/>
      <c r="B15" s="22" t="s">
        <v>51</v>
      </c>
      <c r="C15" s="43">
        <v>465000</v>
      </c>
      <c r="D15" s="44">
        <v>0.025</v>
      </c>
      <c r="E15" s="25">
        <f t="shared" si="0"/>
        <v>11625</v>
      </c>
      <c r="F15" s="45">
        <v>1</v>
      </c>
      <c r="G15" s="25">
        <f t="shared" si="1"/>
        <v>11625</v>
      </c>
      <c r="H15" s="45">
        <v>0.7</v>
      </c>
      <c r="I15" s="25">
        <f>(G15*H15)+422.5</f>
        <v>8560</v>
      </c>
      <c r="J15" s="45">
        <v>0.3</v>
      </c>
      <c r="K15" s="25">
        <v>2765</v>
      </c>
      <c r="L15" s="43">
        <f>L14-K15</f>
        <v>4410</v>
      </c>
      <c r="M15" s="18"/>
      <c r="N15" s="17"/>
    </row>
    <row r="16" spans="1:14" ht="12.75">
      <c r="A16" s="13"/>
      <c r="B16" s="14"/>
      <c r="C16" s="15"/>
      <c r="D16" s="16"/>
      <c r="E16" s="17">
        <f t="shared" si="0"/>
        <v>0</v>
      </c>
      <c r="F16" s="18"/>
      <c r="G16" s="17">
        <f t="shared" si="1"/>
        <v>0</v>
      </c>
      <c r="H16" s="18"/>
      <c r="I16" s="17">
        <f t="shared" si="2"/>
        <v>0</v>
      </c>
      <c r="J16" s="18"/>
      <c r="K16" s="17">
        <f t="shared" si="3"/>
        <v>0</v>
      </c>
      <c r="L16" s="15"/>
      <c r="M16" s="18"/>
      <c r="N16" s="17"/>
    </row>
    <row r="17" spans="1:14" ht="12.75">
      <c r="A17" s="13" t="s">
        <v>53</v>
      </c>
      <c r="B17" s="14"/>
      <c r="C17" s="15"/>
      <c r="D17" s="16"/>
      <c r="E17" s="17">
        <f t="shared" si="0"/>
        <v>0</v>
      </c>
      <c r="F17" s="18"/>
      <c r="G17" s="17">
        <f t="shared" si="1"/>
        <v>0</v>
      </c>
      <c r="H17" s="18"/>
      <c r="I17" s="17">
        <f t="shared" si="2"/>
        <v>0</v>
      </c>
      <c r="J17" s="18"/>
      <c r="K17" s="17">
        <f t="shared" si="3"/>
        <v>0</v>
      </c>
      <c r="L17" s="15"/>
      <c r="M17" s="18"/>
      <c r="N17" s="17"/>
    </row>
    <row r="18" spans="1:14" ht="12.75">
      <c r="A18" s="13"/>
      <c r="B18" s="14" t="s">
        <v>54</v>
      </c>
      <c r="C18" s="15">
        <v>600000</v>
      </c>
      <c r="D18" s="16">
        <v>0.03</v>
      </c>
      <c r="E18" s="17">
        <f t="shared" si="0"/>
        <v>18000</v>
      </c>
      <c r="F18" s="18">
        <v>1</v>
      </c>
      <c r="G18" s="17">
        <f t="shared" si="1"/>
        <v>18000</v>
      </c>
      <c r="H18" s="18">
        <v>1</v>
      </c>
      <c r="I18" s="17">
        <f t="shared" si="2"/>
        <v>18000</v>
      </c>
      <c r="J18" s="18">
        <v>0</v>
      </c>
      <c r="K18" s="17">
        <f t="shared" si="3"/>
        <v>0</v>
      </c>
      <c r="L18" s="15"/>
      <c r="M18" s="18"/>
      <c r="N18" s="17"/>
    </row>
    <row r="19" spans="1:14" ht="12.75">
      <c r="A19" s="13"/>
      <c r="B19" s="14" t="s">
        <v>55</v>
      </c>
      <c r="C19" s="15">
        <v>400000</v>
      </c>
      <c r="D19" s="16">
        <v>0.025</v>
      </c>
      <c r="E19" s="17">
        <f t="shared" si="0"/>
        <v>10000</v>
      </c>
      <c r="F19" s="18">
        <v>1</v>
      </c>
      <c r="G19" s="17">
        <f t="shared" si="1"/>
        <v>10000</v>
      </c>
      <c r="H19" s="18">
        <v>1</v>
      </c>
      <c r="I19" s="17">
        <f t="shared" si="2"/>
        <v>10000</v>
      </c>
      <c r="J19" s="18">
        <v>0</v>
      </c>
      <c r="K19" s="17">
        <f t="shared" si="3"/>
        <v>0</v>
      </c>
      <c r="L19" s="15"/>
      <c r="M19" s="18"/>
      <c r="N19" s="17"/>
    </row>
    <row r="20" spans="1:14" ht="12.75">
      <c r="A20" s="13"/>
      <c r="B20" s="22" t="s">
        <v>56</v>
      </c>
      <c r="C20" s="23">
        <v>300000</v>
      </c>
      <c r="D20" s="24">
        <v>0.03</v>
      </c>
      <c r="E20" s="25">
        <f t="shared" si="0"/>
        <v>9000</v>
      </c>
      <c r="F20" s="26">
        <v>1</v>
      </c>
      <c r="G20" s="25">
        <f t="shared" si="1"/>
        <v>9000</v>
      </c>
      <c r="H20" s="26">
        <v>1</v>
      </c>
      <c r="I20" s="25">
        <f t="shared" si="2"/>
        <v>9000</v>
      </c>
      <c r="J20" s="26">
        <v>0</v>
      </c>
      <c r="K20" s="25">
        <f t="shared" si="3"/>
        <v>0</v>
      </c>
      <c r="L20" s="23"/>
      <c r="M20" s="18"/>
      <c r="N20" s="17"/>
    </row>
    <row r="21" spans="1:14" ht="12.75">
      <c r="A21" s="13"/>
      <c r="B21" s="14" t="s">
        <v>57</v>
      </c>
      <c r="C21" s="15">
        <v>250000</v>
      </c>
      <c r="D21" s="16">
        <v>0.025</v>
      </c>
      <c r="E21" s="17">
        <f t="shared" si="0"/>
        <v>6250</v>
      </c>
      <c r="F21" s="18">
        <v>1</v>
      </c>
      <c r="G21" s="17">
        <f t="shared" si="1"/>
        <v>6250</v>
      </c>
      <c r="H21" s="18">
        <v>1</v>
      </c>
      <c r="I21" s="17">
        <f t="shared" si="2"/>
        <v>6250</v>
      </c>
      <c r="J21" s="18">
        <v>0</v>
      </c>
      <c r="K21" s="17">
        <f t="shared" si="3"/>
        <v>0</v>
      </c>
      <c r="L21" s="15"/>
      <c r="M21" s="18"/>
      <c r="N21" s="17"/>
    </row>
    <row r="22" spans="1:14" ht="12.75">
      <c r="A22" s="13"/>
      <c r="B22" s="14"/>
      <c r="C22" s="15"/>
      <c r="D22" s="16"/>
      <c r="E22" s="17">
        <f t="shared" si="0"/>
        <v>0</v>
      </c>
      <c r="F22" s="18"/>
      <c r="G22" s="17">
        <f t="shared" si="1"/>
        <v>0</v>
      </c>
      <c r="H22" s="18"/>
      <c r="I22" s="17">
        <f t="shared" si="2"/>
        <v>0</v>
      </c>
      <c r="J22" s="18"/>
      <c r="K22" s="17">
        <f t="shared" si="3"/>
        <v>0</v>
      </c>
      <c r="L22" s="15"/>
      <c r="M22" s="18"/>
      <c r="N22" s="17"/>
    </row>
    <row r="23" spans="1:14" ht="12.75">
      <c r="A23" s="13" t="s">
        <v>58</v>
      </c>
      <c r="B23" s="14"/>
      <c r="C23" s="15"/>
      <c r="D23" s="16"/>
      <c r="E23" s="17">
        <f t="shared" si="0"/>
        <v>0</v>
      </c>
      <c r="F23" s="18"/>
      <c r="G23" s="17">
        <f t="shared" si="1"/>
        <v>0</v>
      </c>
      <c r="H23" s="18"/>
      <c r="I23" s="17">
        <f t="shared" si="2"/>
        <v>0</v>
      </c>
      <c r="J23" s="18"/>
      <c r="K23" s="17">
        <f t="shared" si="3"/>
        <v>0</v>
      </c>
      <c r="L23" s="15"/>
      <c r="M23" s="18"/>
      <c r="N23" s="17"/>
    </row>
    <row r="24" spans="1:14" ht="12.75">
      <c r="A24" s="13"/>
      <c r="B24" s="14" t="s">
        <v>59</v>
      </c>
      <c r="C24" s="15">
        <v>300000</v>
      </c>
      <c r="D24" s="16">
        <v>0.035</v>
      </c>
      <c r="E24" s="17">
        <f t="shared" si="0"/>
        <v>10500.000000000002</v>
      </c>
      <c r="F24" s="18">
        <v>1</v>
      </c>
      <c r="G24" s="17">
        <f t="shared" si="1"/>
        <v>10500.000000000002</v>
      </c>
      <c r="H24" s="18">
        <v>1</v>
      </c>
      <c r="I24" s="17">
        <f t="shared" si="2"/>
        <v>10500.000000000002</v>
      </c>
      <c r="J24" s="18">
        <v>0</v>
      </c>
      <c r="K24" s="17">
        <f t="shared" si="3"/>
        <v>0</v>
      </c>
      <c r="L24" s="15"/>
      <c r="M24" s="18"/>
      <c r="N24" s="17"/>
    </row>
    <row r="25" spans="1:14" ht="12.75">
      <c r="A25" s="13"/>
      <c r="B25" s="14" t="s">
        <v>60</v>
      </c>
      <c r="C25" s="15">
        <v>500000</v>
      </c>
      <c r="D25" s="16">
        <v>0.035</v>
      </c>
      <c r="E25" s="17">
        <f t="shared" si="0"/>
        <v>17500</v>
      </c>
      <c r="F25" s="18">
        <v>1</v>
      </c>
      <c r="G25" s="17">
        <f t="shared" si="1"/>
        <v>17500</v>
      </c>
      <c r="H25" s="18">
        <v>1</v>
      </c>
      <c r="I25" s="17">
        <f t="shared" si="2"/>
        <v>17500</v>
      </c>
      <c r="J25" s="18">
        <v>0</v>
      </c>
      <c r="K25" s="17">
        <f t="shared" si="3"/>
        <v>0</v>
      </c>
      <c r="L25" s="15"/>
      <c r="M25" s="18"/>
      <c r="N25" s="17"/>
    </row>
    <row r="26" spans="1:14" ht="12.75">
      <c r="A26" s="13"/>
      <c r="B26" s="14" t="s">
        <v>61</v>
      </c>
      <c r="C26" s="15">
        <v>750000</v>
      </c>
      <c r="D26" s="16">
        <v>0.035</v>
      </c>
      <c r="E26" s="17">
        <f t="shared" si="0"/>
        <v>26250.000000000004</v>
      </c>
      <c r="F26" s="18">
        <v>1</v>
      </c>
      <c r="G26" s="17">
        <f t="shared" si="1"/>
        <v>26250.000000000004</v>
      </c>
      <c r="H26" s="18">
        <v>1</v>
      </c>
      <c r="I26" s="17">
        <f t="shared" si="2"/>
        <v>26250.000000000004</v>
      </c>
      <c r="J26" s="18">
        <v>0</v>
      </c>
      <c r="K26" s="17">
        <f t="shared" si="3"/>
        <v>0</v>
      </c>
      <c r="L26" s="15"/>
      <c r="M26" s="18"/>
      <c r="N26" s="17"/>
    </row>
    <row r="27" spans="1:14" ht="12.75">
      <c r="A27" s="13"/>
      <c r="B27" s="14" t="s">
        <v>62</v>
      </c>
      <c r="C27" s="15">
        <v>750000</v>
      </c>
      <c r="D27" s="16">
        <v>0.035</v>
      </c>
      <c r="E27" s="17">
        <f t="shared" si="0"/>
        <v>26250.000000000004</v>
      </c>
      <c r="F27" s="18">
        <v>1</v>
      </c>
      <c r="G27" s="17">
        <f t="shared" si="1"/>
        <v>26250.000000000004</v>
      </c>
      <c r="H27" s="18">
        <v>1</v>
      </c>
      <c r="I27" s="17">
        <f t="shared" si="2"/>
        <v>26250.000000000004</v>
      </c>
      <c r="J27" s="18">
        <v>0</v>
      </c>
      <c r="K27" s="17">
        <f t="shared" si="3"/>
        <v>0</v>
      </c>
      <c r="L27" s="15"/>
      <c r="M27" s="18"/>
      <c r="N27" s="17"/>
    </row>
    <row r="28" spans="1:14" ht="12.75">
      <c r="A28" s="13"/>
      <c r="B28" s="14"/>
      <c r="C28" s="15"/>
      <c r="D28" s="16"/>
      <c r="E28" s="17"/>
      <c r="F28" s="18"/>
      <c r="G28" s="17"/>
      <c r="H28" s="18"/>
      <c r="I28" s="17"/>
      <c r="J28" s="18"/>
      <c r="K28" s="17"/>
      <c r="L28" s="15"/>
      <c r="M28" s="18"/>
      <c r="N28" s="17"/>
    </row>
    <row r="29" spans="1:14" ht="12.75">
      <c r="A29" s="13"/>
      <c r="B29" s="14"/>
      <c r="C29" s="15"/>
      <c r="D29" s="16"/>
      <c r="E29" s="17"/>
      <c r="F29" s="18"/>
      <c r="G29" s="17"/>
      <c r="H29" s="18"/>
      <c r="I29" s="17"/>
      <c r="J29" s="18"/>
      <c r="K29" s="17"/>
      <c r="L29" s="15"/>
      <c r="M29" s="18"/>
      <c r="N29" s="17"/>
    </row>
    <row r="30" spans="1:11" ht="12.75">
      <c r="A30" s="5"/>
      <c r="E30" s="3"/>
      <c r="G30" s="3"/>
      <c r="I30" s="3"/>
      <c r="K30" s="3"/>
    </row>
    <row r="31" spans="1:15" s="6" customFormat="1" ht="12.75">
      <c r="A31" s="6" t="s">
        <v>0</v>
      </c>
      <c r="C31" s="7">
        <f>SUM(C3:C30)</f>
        <v>7814800</v>
      </c>
      <c r="D31" s="8"/>
      <c r="E31" s="10">
        <f>SUM(E3:E30)</f>
        <v>227369.5</v>
      </c>
      <c r="F31" s="9"/>
      <c r="G31" s="10">
        <f>SUM(G3:G30)</f>
        <v>214301.8</v>
      </c>
      <c r="H31" s="9"/>
      <c r="I31" s="7">
        <f>SUM(I3:I30)</f>
        <v>195241.83000000002</v>
      </c>
      <c r="J31" s="9"/>
      <c r="K31" s="10">
        <f>SUM(K3:K30)</f>
        <v>20728.72</v>
      </c>
      <c r="L31" s="7"/>
      <c r="M31" s="9"/>
      <c r="N31" s="10">
        <f>SUM(N3:N30)</f>
        <v>10067.7</v>
      </c>
      <c r="O31" s="10"/>
    </row>
    <row r="35" spans="1:14" ht="12.75">
      <c r="A35" s="155" t="s">
        <v>18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</row>
    <row r="36" spans="1:14" s="6" customFormat="1" ht="12.75">
      <c r="A36" s="155"/>
      <c r="B36" s="155"/>
      <c r="C36" s="7" t="s">
        <v>14</v>
      </c>
      <c r="D36" s="8" t="s">
        <v>4</v>
      </c>
      <c r="E36" s="6" t="s">
        <v>0</v>
      </c>
      <c r="F36" s="9" t="s">
        <v>5</v>
      </c>
      <c r="G36" s="6" t="s">
        <v>6</v>
      </c>
      <c r="H36" s="9" t="s">
        <v>8</v>
      </c>
      <c r="I36" s="6" t="s">
        <v>7</v>
      </c>
      <c r="J36" s="9" t="s">
        <v>15</v>
      </c>
      <c r="K36" s="6" t="s">
        <v>10</v>
      </c>
      <c r="L36" s="7" t="s">
        <v>16</v>
      </c>
      <c r="M36" s="9"/>
      <c r="N36" s="9" t="s">
        <v>17</v>
      </c>
    </row>
    <row r="37" spans="1:15" ht="12.75">
      <c r="A37" s="62"/>
      <c r="B37" s="62" t="s">
        <v>32</v>
      </c>
      <c r="C37" s="63">
        <v>250000</v>
      </c>
      <c r="D37" s="64">
        <v>0.025</v>
      </c>
      <c r="E37" s="39">
        <f aca="true" t="shared" si="4" ref="E37:E43">C37*D37</f>
        <v>6250</v>
      </c>
      <c r="F37" s="65">
        <v>1</v>
      </c>
      <c r="G37" s="39">
        <f aca="true" t="shared" si="5" ref="G37:G43">E37*F37</f>
        <v>6250</v>
      </c>
      <c r="H37" s="65">
        <v>0.64</v>
      </c>
      <c r="I37" s="39">
        <f aca="true" t="shared" si="6" ref="I37:I43">G37*H37</f>
        <v>4000</v>
      </c>
      <c r="J37" s="65">
        <v>0.36</v>
      </c>
      <c r="K37" s="39"/>
      <c r="L37" s="63"/>
      <c r="O37" t="s">
        <v>89</v>
      </c>
    </row>
    <row r="38" spans="2:11" ht="12.75">
      <c r="B38" t="s">
        <v>33</v>
      </c>
      <c r="C38" s="1">
        <v>425000</v>
      </c>
      <c r="D38" s="4">
        <v>0.03</v>
      </c>
      <c r="E38" s="3">
        <f t="shared" si="4"/>
        <v>12750</v>
      </c>
      <c r="F38" s="2">
        <v>1</v>
      </c>
      <c r="G38" s="3">
        <f t="shared" si="5"/>
        <v>12750</v>
      </c>
      <c r="H38" s="2">
        <v>0.64</v>
      </c>
      <c r="I38" s="3">
        <f t="shared" si="6"/>
        <v>8160</v>
      </c>
      <c r="J38" s="2">
        <v>0.36</v>
      </c>
      <c r="K38" s="3"/>
    </row>
    <row r="39" spans="2:11" ht="12.75">
      <c r="B39" t="s">
        <v>34</v>
      </c>
      <c r="C39" s="1">
        <v>550000</v>
      </c>
      <c r="D39" s="4">
        <v>0.025</v>
      </c>
      <c r="E39" s="3">
        <f t="shared" si="4"/>
        <v>13750</v>
      </c>
      <c r="F39" s="2">
        <v>1</v>
      </c>
      <c r="G39" s="3">
        <f t="shared" si="5"/>
        <v>13750</v>
      </c>
      <c r="H39" s="2">
        <v>0.64</v>
      </c>
      <c r="I39" s="3">
        <f t="shared" si="6"/>
        <v>8800</v>
      </c>
      <c r="J39" s="2">
        <v>0.36</v>
      </c>
      <c r="K39" s="3"/>
    </row>
    <row r="40" spans="2:11" ht="12.75">
      <c r="B40" t="s">
        <v>35</v>
      </c>
      <c r="C40" s="1">
        <v>250000</v>
      </c>
      <c r="D40" s="4">
        <v>0.025</v>
      </c>
      <c r="E40" s="3">
        <f t="shared" si="4"/>
        <v>6250</v>
      </c>
      <c r="F40" s="2">
        <v>1</v>
      </c>
      <c r="G40" s="3">
        <f t="shared" si="5"/>
        <v>6250</v>
      </c>
      <c r="H40" s="2">
        <v>1</v>
      </c>
      <c r="I40" s="3">
        <f t="shared" si="6"/>
        <v>6250</v>
      </c>
      <c r="J40" s="2">
        <v>0</v>
      </c>
      <c r="K40" s="3"/>
    </row>
    <row r="41" spans="1:11" ht="12.75">
      <c r="A41" s="22"/>
      <c r="B41" s="22" t="s">
        <v>37</v>
      </c>
      <c r="C41" s="32">
        <v>70000</v>
      </c>
      <c r="D41" s="33">
        <v>0.025</v>
      </c>
      <c r="E41" s="25">
        <f t="shared" si="4"/>
        <v>1750</v>
      </c>
      <c r="F41" s="34">
        <v>1</v>
      </c>
      <c r="G41" s="25">
        <f t="shared" si="5"/>
        <v>1750</v>
      </c>
      <c r="H41" s="34">
        <v>1</v>
      </c>
      <c r="I41" s="25">
        <f t="shared" si="6"/>
        <v>1750</v>
      </c>
      <c r="J41" s="34">
        <v>0</v>
      </c>
      <c r="K41" s="25"/>
    </row>
    <row r="42" spans="1:11" ht="12.75">
      <c r="A42" t="s">
        <v>40</v>
      </c>
      <c r="B42" t="s">
        <v>38</v>
      </c>
      <c r="C42" s="1">
        <v>699000</v>
      </c>
      <c r="D42" s="4">
        <v>0.03</v>
      </c>
      <c r="E42" s="3">
        <f t="shared" si="4"/>
        <v>20970</v>
      </c>
      <c r="F42" s="2">
        <v>0.64</v>
      </c>
      <c r="G42" s="3">
        <f t="shared" si="5"/>
        <v>13420.800000000001</v>
      </c>
      <c r="H42" s="2">
        <v>0.36</v>
      </c>
      <c r="I42" s="3">
        <f t="shared" si="6"/>
        <v>4831.488</v>
      </c>
      <c r="J42" s="2">
        <v>0</v>
      </c>
      <c r="K42" s="3"/>
    </row>
    <row r="43" spans="1:11" ht="12.75">
      <c r="A43" s="22" t="s">
        <v>41</v>
      </c>
      <c r="B43" s="22" t="s">
        <v>39</v>
      </c>
      <c r="C43" s="32">
        <v>900000</v>
      </c>
      <c r="D43" s="33">
        <v>0.025</v>
      </c>
      <c r="E43" s="25">
        <f t="shared" si="4"/>
        <v>22500</v>
      </c>
      <c r="F43" s="34">
        <v>0.64</v>
      </c>
      <c r="G43" s="25">
        <f t="shared" si="5"/>
        <v>14400</v>
      </c>
      <c r="H43" s="34">
        <v>0.36</v>
      </c>
      <c r="I43" s="25">
        <f t="shared" si="6"/>
        <v>5184</v>
      </c>
      <c r="J43" s="34">
        <v>0</v>
      </c>
      <c r="K43" s="25"/>
    </row>
    <row r="44" spans="3:13" s="6" customFormat="1" ht="12.75">
      <c r="C44" s="7">
        <f>SUM(C37:C43)</f>
        <v>3144000</v>
      </c>
      <c r="D44" s="8"/>
      <c r="F44" s="9"/>
      <c r="G44" s="10">
        <f>SUM(G37:G43)</f>
        <v>68570.8</v>
      </c>
      <c r="H44" s="9"/>
      <c r="I44" s="10">
        <f>SUM(I37:I43)</f>
        <v>38975.488</v>
      </c>
      <c r="J44" s="9"/>
      <c r="L44" s="7"/>
      <c r="M44" s="9"/>
    </row>
  </sheetData>
  <sheetProtection/>
  <mergeCells count="3">
    <mergeCell ref="A36:B36"/>
    <mergeCell ref="A1:N1"/>
    <mergeCell ref="A35:N35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0.8515625" style="12" customWidth="1"/>
    <col min="2" max="2" width="16.28125" style="0" customWidth="1"/>
    <col min="3" max="3" width="14.7109375" style="1" customWidth="1"/>
    <col min="5" max="5" width="13.57421875" style="0" customWidth="1"/>
    <col min="7" max="7" width="11.421875" style="0" customWidth="1"/>
    <col min="9" max="9" width="12.57421875" style="1" customWidth="1"/>
    <col min="11" max="11" width="11.8515625" style="0" customWidth="1"/>
    <col min="14" max="14" width="10.28125" style="0" bestFit="1" customWidth="1"/>
  </cols>
  <sheetData>
    <row r="1" spans="1:14" ht="12.75">
      <c r="A1" s="155" t="s">
        <v>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6" customFormat="1" ht="12.75">
      <c r="A2" s="11" t="s">
        <v>1</v>
      </c>
      <c r="B2" s="6" t="s">
        <v>2</v>
      </c>
      <c r="C2" s="7" t="s">
        <v>3</v>
      </c>
      <c r="D2" s="8" t="s">
        <v>4</v>
      </c>
      <c r="E2" s="6" t="s">
        <v>0</v>
      </c>
      <c r="F2" s="9" t="s">
        <v>5</v>
      </c>
      <c r="G2" s="6" t="s">
        <v>6</v>
      </c>
      <c r="H2" s="9" t="s">
        <v>8</v>
      </c>
      <c r="I2" s="7" t="s">
        <v>7</v>
      </c>
      <c r="J2" s="9" t="s">
        <v>9</v>
      </c>
      <c r="K2" s="6" t="s">
        <v>10</v>
      </c>
      <c r="L2" s="7" t="s">
        <v>11</v>
      </c>
      <c r="N2" s="6" t="s">
        <v>12</v>
      </c>
    </row>
    <row r="3" spans="1:9" ht="12.75">
      <c r="A3" s="12">
        <v>38722</v>
      </c>
      <c r="B3" t="s">
        <v>20</v>
      </c>
      <c r="D3" s="4"/>
      <c r="F3" s="2"/>
      <c r="H3" s="2">
        <v>0.64</v>
      </c>
      <c r="I3" s="1">
        <v>1433.07</v>
      </c>
    </row>
    <row r="4" spans="1:9" ht="12.75">
      <c r="A4" s="12">
        <v>38937</v>
      </c>
      <c r="B4" t="s">
        <v>21</v>
      </c>
      <c r="D4" s="4"/>
      <c r="F4" s="2"/>
      <c r="H4" s="2">
        <v>0.64</v>
      </c>
      <c r="I4" s="1">
        <v>2240</v>
      </c>
    </row>
    <row r="5" spans="1:9" ht="12.75">
      <c r="A5" s="12">
        <v>38777</v>
      </c>
      <c r="B5" t="s">
        <v>22</v>
      </c>
      <c r="C5" s="1">
        <v>240000</v>
      </c>
      <c r="D5" s="4"/>
      <c r="F5" s="2"/>
      <c r="H5" s="2">
        <v>0.64</v>
      </c>
      <c r="I5" s="1">
        <v>2184.97</v>
      </c>
    </row>
    <row r="6" spans="1:9" ht="12.75">
      <c r="A6" s="12">
        <v>38807</v>
      </c>
      <c r="B6" t="s">
        <v>23</v>
      </c>
      <c r="C6" s="1">
        <v>290000</v>
      </c>
      <c r="D6" s="4"/>
      <c r="F6" s="2"/>
      <c r="H6" s="2">
        <v>0.64</v>
      </c>
      <c r="I6" s="1">
        <v>4384</v>
      </c>
    </row>
    <row r="7" spans="1:9" ht="12.75">
      <c r="A7" s="12">
        <v>38954</v>
      </c>
      <c r="B7" t="s">
        <v>24</v>
      </c>
      <c r="C7" s="1">
        <v>192000</v>
      </c>
      <c r="D7" s="4"/>
      <c r="F7" s="2"/>
      <c r="H7" s="2">
        <v>0.64</v>
      </c>
      <c r="I7" s="1">
        <v>2990.4</v>
      </c>
    </row>
    <row r="8" spans="1:9" ht="12.75">
      <c r="A8" s="12">
        <v>38898</v>
      </c>
      <c r="B8" t="s">
        <v>25</v>
      </c>
      <c r="C8" s="1">
        <v>389000</v>
      </c>
      <c r="D8" s="4">
        <v>0.055</v>
      </c>
      <c r="E8" s="3">
        <f>C8*D8</f>
        <v>21395</v>
      </c>
      <c r="F8" s="2">
        <v>0.65</v>
      </c>
      <c r="G8" s="3">
        <f>E8*F8</f>
        <v>13906.75</v>
      </c>
      <c r="H8" s="2">
        <v>0.64</v>
      </c>
      <c r="I8" s="1">
        <v>4896.32</v>
      </c>
    </row>
    <row r="9" spans="1:9" ht="12.75">
      <c r="A9" s="12">
        <v>38985</v>
      </c>
      <c r="B9" t="s">
        <v>26</v>
      </c>
      <c r="D9" s="4"/>
      <c r="F9" s="2"/>
      <c r="H9" s="2">
        <v>0.64</v>
      </c>
      <c r="I9" s="1">
        <v>1562.4</v>
      </c>
    </row>
    <row r="10" spans="1:9" ht="12.75">
      <c r="A10" s="12">
        <v>38985</v>
      </c>
      <c r="B10" t="s">
        <v>27</v>
      </c>
      <c r="C10" s="1">
        <v>178000</v>
      </c>
      <c r="D10" s="4"/>
      <c r="F10" s="2"/>
      <c r="H10" s="2">
        <v>0.64</v>
      </c>
      <c r="I10" s="1">
        <v>1889.43</v>
      </c>
    </row>
    <row r="11" spans="1:14" ht="12.75">
      <c r="A11" s="12">
        <v>39003</v>
      </c>
      <c r="B11" t="s">
        <v>28</v>
      </c>
      <c r="C11" s="1">
        <v>450000</v>
      </c>
      <c r="D11" s="4">
        <v>0.055</v>
      </c>
      <c r="E11" s="3">
        <f>C11*D11</f>
        <v>24750</v>
      </c>
      <c r="F11" s="2">
        <v>0.65</v>
      </c>
      <c r="G11" s="3">
        <f>E11*F11</f>
        <v>16087.5</v>
      </c>
      <c r="H11" s="2">
        <v>0.64</v>
      </c>
      <c r="I11" s="1">
        <v>5678.4</v>
      </c>
      <c r="N11" s="3">
        <f>0.35*E11</f>
        <v>8662.5</v>
      </c>
    </row>
    <row r="12" spans="1:9" ht="12.75">
      <c r="A12" s="12">
        <v>39049</v>
      </c>
      <c r="B12" t="s">
        <v>29</v>
      </c>
      <c r="C12" s="1">
        <v>450000</v>
      </c>
      <c r="D12" s="4">
        <v>0.025</v>
      </c>
      <c r="E12" s="3">
        <f>C12*D12</f>
        <v>11250</v>
      </c>
      <c r="F12" s="2">
        <v>1</v>
      </c>
      <c r="G12" s="3">
        <f>E12*F12</f>
        <v>11250</v>
      </c>
      <c r="H12" s="2">
        <v>0.64</v>
      </c>
      <c r="I12" s="1">
        <v>7195.64</v>
      </c>
    </row>
    <row r="13" spans="1:9" ht="12.75">
      <c r="A13" s="12">
        <v>39017</v>
      </c>
      <c r="B13" t="s">
        <v>30</v>
      </c>
      <c r="D13" s="4"/>
      <c r="F13" s="2"/>
      <c r="H13" s="2">
        <v>0.64</v>
      </c>
      <c r="I13" s="1">
        <v>1307.39</v>
      </c>
    </row>
    <row r="14" spans="1:10" ht="12.75">
      <c r="A14" s="12">
        <v>38894</v>
      </c>
      <c r="B14" t="s">
        <v>31</v>
      </c>
      <c r="C14" s="1">
        <v>258000</v>
      </c>
      <c r="D14" s="4">
        <v>0.05</v>
      </c>
      <c r="E14" s="3">
        <f>C14*D14</f>
        <v>12900</v>
      </c>
      <c r="F14" s="2">
        <v>0.35</v>
      </c>
      <c r="G14" s="3">
        <f>E14*F14</f>
        <v>4515</v>
      </c>
      <c r="H14" s="2">
        <v>0.64</v>
      </c>
      <c r="I14" s="1">
        <f>G14*H14</f>
        <v>2889.6</v>
      </c>
      <c r="J14" s="2">
        <v>0.36</v>
      </c>
    </row>
    <row r="17" spans="9:11" ht="12.75">
      <c r="I17" s="1">
        <f>SUM(I3:I16)</f>
        <v>38651.619999999995</v>
      </c>
      <c r="K17" s="3">
        <f>I5+I6+I7+7468.8+2752+7195.64+I12+2614</f>
        <v>36785.45</v>
      </c>
    </row>
    <row r="18" ht="12.75">
      <c r="C18" s="1">
        <f>SUM(C3:C17)-C14</f>
        <v>2189000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10" sqref="B10"/>
    </sheetView>
  </sheetViews>
  <sheetFormatPr defaultColWidth="18.7109375" defaultRowHeight="12.75"/>
  <sheetData>
    <row r="1" spans="1:11" ht="12.75">
      <c r="A1" s="70" t="s">
        <v>115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9" s="6" customFormat="1" ht="12.75">
      <c r="A2" s="6" t="s">
        <v>116</v>
      </c>
      <c r="B2" s="6" t="s">
        <v>117</v>
      </c>
      <c r="C2" s="6" t="s">
        <v>118</v>
      </c>
      <c r="D2" s="6" t="s">
        <v>119</v>
      </c>
      <c r="E2" s="6" t="s">
        <v>120</v>
      </c>
      <c r="F2" s="6" t="s">
        <v>121</v>
      </c>
      <c r="G2" s="6" t="s">
        <v>122</v>
      </c>
      <c r="H2" s="6" t="s">
        <v>123</v>
      </c>
      <c r="I2" s="6" t="s">
        <v>124</v>
      </c>
    </row>
    <row r="3" spans="1:9" s="67" customFormat="1" ht="12.75">
      <c r="A3" s="67" t="s">
        <v>78</v>
      </c>
      <c r="B3" s="67" t="s">
        <v>126</v>
      </c>
      <c r="C3" s="67" t="s">
        <v>126</v>
      </c>
      <c r="D3" s="67" t="s">
        <v>91</v>
      </c>
      <c r="E3" s="67" t="s">
        <v>126</v>
      </c>
      <c r="F3" s="67" t="s">
        <v>91</v>
      </c>
      <c r="G3" s="67" t="s">
        <v>126</v>
      </c>
      <c r="H3" s="67" t="s">
        <v>129</v>
      </c>
      <c r="I3" s="71">
        <v>40053</v>
      </c>
    </row>
    <row r="4" spans="1:9" ht="12.75">
      <c r="A4" t="s">
        <v>125</v>
      </c>
      <c r="B4" t="s">
        <v>126</v>
      </c>
      <c r="C4" t="s">
        <v>126</v>
      </c>
      <c r="D4" t="s">
        <v>126</v>
      </c>
      <c r="E4" t="s">
        <v>91</v>
      </c>
      <c r="F4" t="s">
        <v>127</v>
      </c>
      <c r="G4" t="s">
        <v>126</v>
      </c>
      <c r="H4" t="s">
        <v>128</v>
      </c>
      <c r="I4" s="66">
        <v>40056</v>
      </c>
    </row>
    <row r="5" spans="1:4" ht="12.75">
      <c r="A5" s="67" t="s">
        <v>88</v>
      </c>
      <c r="B5" s="67" t="s">
        <v>126</v>
      </c>
      <c r="C5" s="67" t="s">
        <v>126</v>
      </c>
      <c r="D5" s="67" t="s">
        <v>126</v>
      </c>
    </row>
    <row r="6" spans="1:9" ht="12.75">
      <c r="A6" s="67" t="s">
        <v>130</v>
      </c>
      <c r="B6" s="67" t="s">
        <v>126</v>
      </c>
      <c r="C6" s="67" t="s">
        <v>126</v>
      </c>
      <c r="D6" s="67" t="s">
        <v>126</v>
      </c>
      <c r="I6" s="66">
        <v>40074</v>
      </c>
    </row>
    <row r="7" spans="1:9" ht="12.75">
      <c r="A7" s="67" t="s">
        <v>131</v>
      </c>
      <c r="B7" s="67"/>
      <c r="C7" s="67" t="s">
        <v>126</v>
      </c>
      <c r="I7" s="66">
        <v>40081</v>
      </c>
    </row>
    <row r="8" spans="1:5" ht="12.75">
      <c r="A8" s="67" t="s">
        <v>132</v>
      </c>
      <c r="B8" s="67" t="s">
        <v>126</v>
      </c>
      <c r="D8" s="67" t="s">
        <v>126</v>
      </c>
      <c r="E8" s="67" t="s">
        <v>126</v>
      </c>
    </row>
    <row r="9" spans="1:3" ht="12.75">
      <c r="A9" s="67" t="s">
        <v>133</v>
      </c>
      <c r="C9" s="67" t="s">
        <v>126</v>
      </c>
    </row>
    <row r="10" ht="12.75">
      <c r="A10" s="67" t="s">
        <v>134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 Whitesell</dc:creator>
  <cp:keywords/>
  <dc:description/>
  <cp:lastModifiedBy>John</cp:lastModifiedBy>
  <cp:lastPrinted>2013-11-01T15:53:17Z</cp:lastPrinted>
  <dcterms:created xsi:type="dcterms:W3CDTF">2007-02-15T22:26:08Z</dcterms:created>
  <dcterms:modified xsi:type="dcterms:W3CDTF">2014-04-22T14:31:00Z</dcterms:modified>
  <cp:category/>
  <cp:version/>
  <cp:contentType/>
  <cp:contentStatus/>
</cp:coreProperties>
</file>